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682E8CE4-BF82-49C6-B1B7-68288914F9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is treści" sheetId="1" r:id="rId1"/>
    <sheet name="Wykres 1.1a" sheetId="2" r:id="rId2"/>
    <sheet name="Wykres 1.1b" sheetId="3" r:id="rId3"/>
    <sheet name="Wykres 1.2" sheetId="4" r:id="rId4"/>
    <sheet name="Wykres 1.3a" sheetId="5" r:id="rId5"/>
    <sheet name="Wykres 1.3b" sheetId="6" r:id="rId6"/>
    <sheet name="Wykres 1.4" sheetId="7" r:id="rId7"/>
    <sheet name="Tabela 2.1" sheetId="8" r:id="rId8"/>
    <sheet name="Wykres 2.1" sheetId="9" r:id="rId9"/>
    <sheet name="Wykres 2.2" sheetId="10" r:id="rId10"/>
    <sheet name="Tabela 2.2" sheetId="11" r:id="rId11"/>
    <sheet name="Wykres 2.3" sheetId="12" r:id="rId12"/>
    <sheet name="Wykres 2.4" sheetId="13" r:id="rId13"/>
    <sheet name="Tabela 2.3" sheetId="14" r:id="rId14"/>
    <sheet name="Tabela 2.4" sheetId="15" r:id="rId15"/>
    <sheet name="Tabela 2.5" sheetId="16" r:id="rId16"/>
    <sheet name="Wykres 2.5" sheetId="17" r:id="rId17"/>
    <sheet name="Tabela 2.6" sheetId="18" r:id="rId18"/>
    <sheet name="Wykres 2.6" sheetId="19" r:id="rId19"/>
    <sheet name="Tabela 2.7" sheetId="20" r:id="rId20"/>
    <sheet name="Tabela 2.8" sheetId="21" r:id="rId21"/>
    <sheet name="Tabela 2.9" sheetId="22" r:id="rId22"/>
    <sheet name="Wykres 2.7" sheetId="23" r:id="rId23"/>
    <sheet name="Wykres 2.8" sheetId="24" r:id="rId24"/>
    <sheet name="Tabela 2.10" sheetId="25" r:id="rId25"/>
    <sheet name="Wykres 2.9" sheetId="26" r:id="rId26"/>
    <sheet name="Wykres 2.10" sheetId="27" r:id="rId27"/>
    <sheet name="Tabela 2.11" sheetId="28" r:id="rId28"/>
    <sheet name="Tabela 2.12" sheetId="29" r:id="rId29"/>
    <sheet name="Wykres 2.11" sheetId="30" r:id="rId30"/>
    <sheet name="Wykres 2.12" sheetId="31" r:id="rId31"/>
    <sheet name="Tabela 2.13" sheetId="32" r:id="rId32"/>
    <sheet name="Wykres 2.13" sheetId="33" r:id="rId33"/>
    <sheet name="Wykres 2.14" sheetId="34" r:id="rId34"/>
    <sheet name="Wykres 2.15" sheetId="35" r:id="rId35"/>
    <sheet name="Wykres 2.16" sheetId="36" r:id="rId36"/>
    <sheet name="Wykres 2.17" sheetId="37" r:id="rId37"/>
    <sheet name="Tabela 2.14" sheetId="38" r:id="rId38"/>
    <sheet name="Wykres 2.18" sheetId="39" r:id="rId39"/>
    <sheet name="Tabela 2.15" sheetId="40" r:id="rId40"/>
    <sheet name="Wykres 2.19" sheetId="41" r:id="rId41"/>
    <sheet name="Wykres 2.20" sheetId="42" r:id="rId42"/>
    <sheet name="Tabela 2.16" sheetId="43" r:id="rId43"/>
    <sheet name="Tabela 2.17" sheetId="44" r:id="rId44"/>
    <sheet name="Wykres 2.21" sheetId="45" r:id="rId45"/>
    <sheet name="Tabela 2.18" sheetId="46" r:id="rId46"/>
    <sheet name="Tabela 2.19" sheetId="47" r:id="rId47"/>
    <sheet name="Tabela 2.20" sheetId="48" r:id="rId48"/>
    <sheet name="Wykres 2.22" sheetId="49" r:id="rId49"/>
    <sheet name="Tabela 2.21" sheetId="50" r:id="rId50"/>
    <sheet name="Wykres 2.23a" sheetId="51" r:id="rId51"/>
    <sheet name="Wykres 2.23b" sheetId="52" r:id="rId52"/>
    <sheet name="Wykres 2.24a" sheetId="53" r:id="rId53"/>
    <sheet name="Wykres 2.24b" sheetId="54" r:id="rId54"/>
    <sheet name="Wykres 2.25" sheetId="55" r:id="rId55"/>
    <sheet name="Wykres 2.26" sheetId="56" r:id="rId56"/>
    <sheet name="Tabela 2.22" sheetId="57" r:id="rId57"/>
    <sheet name="Wykres 2.27" sheetId="58" r:id="rId58"/>
    <sheet name="Tabela 2.23" sheetId="59" r:id="rId59"/>
    <sheet name="Wykres 2.28" sheetId="60" r:id="rId60"/>
    <sheet name="Wykres 2.29" sheetId="61" r:id="rId61"/>
    <sheet name="Tabela 2.24" sheetId="62" r:id="rId62"/>
    <sheet name="Wykres 3.1" sheetId="63" r:id="rId63"/>
    <sheet name="Wykres 3.2" sheetId="64" r:id="rId64"/>
    <sheet name="Wykres 3.3" sheetId="65" r:id="rId65"/>
    <sheet name="Wykres 3.4" sheetId="66" r:id="rId66"/>
    <sheet name="Wykres 3.5" sheetId="67" r:id="rId67"/>
    <sheet name="Tabela 3.1" sheetId="68" r:id="rId68"/>
    <sheet name="Wykres 3.6" sheetId="69" r:id="rId69"/>
    <sheet name="Wykres 3.7" sheetId="70" r:id="rId70"/>
    <sheet name="Wykres 3.8" sheetId="71" r:id="rId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3" i="71" l="1"/>
  <c r="A43" i="70"/>
  <c r="A31" i="69"/>
  <c r="A19" i="68"/>
  <c r="A43" i="67"/>
  <c r="A43" i="66"/>
  <c r="A19" i="65"/>
  <c r="A19" i="64"/>
  <c r="A19" i="63"/>
  <c r="A19" i="62"/>
  <c r="A42" i="61"/>
  <c r="A26" i="60"/>
  <c r="A19" i="59"/>
  <c r="A42" i="58"/>
  <c r="A19" i="57"/>
  <c r="A18" i="56"/>
  <c r="A28" i="55"/>
  <c r="A28" i="54"/>
  <c r="A64" i="53"/>
  <c r="A28" i="52"/>
  <c r="A64" i="51"/>
  <c r="A70" i="50"/>
  <c r="A12" i="49"/>
  <c r="A78" i="48"/>
  <c r="A30" i="47"/>
  <c r="A20" i="46"/>
  <c r="A94" i="45"/>
  <c r="A24" i="44"/>
  <c r="A24" i="43"/>
  <c r="A94" i="42"/>
  <c r="A94" i="41"/>
  <c r="A26" i="40"/>
  <c r="A94" i="39"/>
  <c r="A22" i="38"/>
  <c r="A29" i="37"/>
  <c r="A29" i="36"/>
  <c r="A26" i="35"/>
  <c r="A26" i="34"/>
  <c r="A106" i="33"/>
  <c r="A22" i="32"/>
  <c r="A26" i="31"/>
  <c r="A26" i="30"/>
  <c r="A21" i="29"/>
  <c r="A21" i="28"/>
  <c r="A21" i="27"/>
  <c r="A42" i="26"/>
  <c r="A21" i="25"/>
  <c r="A15" i="24"/>
  <c r="A10" i="23"/>
  <c r="A25" i="22"/>
  <c r="A19" i="21"/>
  <c r="A19" i="20"/>
  <c r="A57" i="19"/>
  <c r="A25" i="18"/>
  <c r="A42" i="17"/>
  <c r="A21" i="16"/>
  <c r="A25" i="15"/>
  <c r="A21" i="14"/>
  <c r="A31" i="13"/>
  <c r="A31" i="12"/>
  <c r="A19" i="11"/>
  <c r="A23" i="10"/>
  <c r="A21" i="9"/>
  <c r="A19" i="8"/>
  <c r="A39" i="7"/>
  <c r="A39" i="6"/>
  <c r="A39" i="5"/>
  <c r="A55" i="4"/>
  <c r="A71" i="3"/>
  <c r="A71" i="2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<sst xmlns="http://schemas.openxmlformats.org/spreadsheetml/2006/main" count="2556" uniqueCount="606">
  <si>
    <t>Spis treści</t>
  </si>
  <si>
    <t>Arkusz</t>
  </si>
  <si>
    <t>Opis</t>
  </si>
  <si>
    <t>Wykres 1.1a: Odsetek osób chorych na depresję (F32, F33, F34.1 wg ICD-10) w wybranych krajach europejskich w roku 2014 i 2023</t>
  </si>
  <si>
    <t>Rok</t>
  </si>
  <si>
    <t>Kraj</t>
  </si>
  <si>
    <t>Odsetek ludności</t>
  </si>
  <si>
    <t>Dolny przedział ufności odsetka ludności</t>
  </si>
  <si>
    <t>Górny przedział ufności odsetka ludności</t>
  </si>
  <si>
    <t>Austria</t>
  </si>
  <si>
    <t>Belgia</t>
  </si>
  <si>
    <t>Bułgaria</t>
  </si>
  <si>
    <t>Chorwacja</t>
  </si>
  <si>
    <t>Cypr</t>
  </si>
  <si>
    <t>Czechy</t>
  </si>
  <si>
    <t>Dania</t>
  </si>
  <si>
    <t>Estonia</t>
  </si>
  <si>
    <t>Unia Europejska</t>
  </si>
  <si>
    <t>Finlandia</t>
  </si>
  <si>
    <t>Francja</t>
  </si>
  <si>
    <t>Niemcy</t>
  </si>
  <si>
    <t>Grecja</t>
  </si>
  <si>
    <t>Węgry</t>
  </si>
  <si>
    <t>Islandia</t>
  </si>
  <si>
    <t>Irlandia</t>
  </si>
  <si>
    <t>Włochy</t>
  </si>
  <si>
    <t>Łotwa</t>
  </si>
  <si>
    <t>Litwa</t>
  </si>
  <si>
    <t>Luksemburg</t>
  </si>
  <si>
    <t>Malta</t>
  </si>
  <si>
    <t>Holandia</t>
  </si>
  <si>
    <t>Norwegia</t>
  </si>
  <si>
    <t>Polska</t>
  </si>
  <si>
    <t>Portugalia</t>
  </si>
  <si>
    <t>Rumunia</t>
  </si>
  <si>
    <t>Słowacja</t>
  </si>
  <si>
    <t>Słowenia</t>
  </si>
  <si>
    <t>Hiszpania</t>
  </si>
  <si>
    <t>Szwecja</t>
  </si>
  <si>
    <t>Szwajcaria</t>
  </si>
  <si>
    <t>Wielka Brytania</t>
  </si>
  <si>
    <t>Odsetek osób chorych na depresję (F32, F33, F34.1 wg ICD-10) w wybranych krajach europejskich w roku 2014 i 2023</t>
  </si>
  <si>
    <t>Źródło: opracowanie własne na podstawie danych Institute for Health Metrics and Evaluation (IHME)</t>
  </si>
  <si>
    <t>Wykres 1.1b: Standaryzowany wiekiem odsetek osób chorych na depresję (F32, F33, F34.1 wg ICD-10) w wybranych krajach europejskich w roku 2014 i 2023</t>
  </si>
  <si>
    <t>Standaryzowany wiekiem odsetek osób chorych na depresję (F32, F33, F34.1 wg ICD-10) w wybranych krajach europejskich w roku 2014 i 2023</t>
  </si>
  <si>
    <t>Wykres 1.2: Liczba osób chorych na depresję (F32, F33, F34.1 wg ICD-10) w Polsce (2000-2023) jako odsetek ludności (lewy wykres) i w wartościach bezwzględnych (prawy wykres)</t>
  </si>
  <si>
    <t>Płeć</t>
  </si>
  <si>
    <t>Liczba (w tys.)</t>
  </si>
  <si>
    <t>Dolny przedział ufności liczby (w tys.)</t>
  </si>
  <si>
    <t>Górny przedział ufności liczby (w tys.)</t>
  </si>
  <si>
    <t>Kobiety</t>
  </si>
  <si>
    <t>Mężczyźni</t>
  </si>
  <si>
    <t>Liczba osób chorych na depresję (F32, F33, F34.1 wg ICD-10) w Polsce (2000-2023) jako odsetek ludności (lewy wykres) i w wartościach bezwzględnych (prawy wykres)</t>
  </si>
  <si>
    <t>Wykres 1.3a: Odsetek osób chorych na depresję (F32, F33, F34.1 wg ICD-10) w wybranych krajach europejskich – kobiety (2023)</t>
  </si>
  <si>
    <t>Odsetek osób chorych na depresję (F32, F33, F34.1 wg ICD-10) w wybranych krajach europejskich – kobiety (2023)</t>
  </si>
  <si>
    <t>Wykres 1.3b: Odsetek osób chorych na depresję (F32, F33, F34.1 wg ICD-10) w wybranych krajach europejskich – mężczyźni (2023)</t>
  </si>
  <si>
    <t>Odsetek osób chorych na depresję (F32, F33, F34.1 wg ICD-10) w wybranych krajach europejskich – mężczyźni (2023)</t>
  </si>
  <si>
    <t>Wykres 1.4: Udział DALY (utracone lata życia z powodu choroby skorygowane niesprawnością) z powodu depresji (F32, F33, F34.1 wg ICD-10) wśród DALY z powodu wszystkich chorób w wybranych krajach europejskich (2023)</t>
  </si>
  <si>
    <t>Odsetek</t>
  </si>
  <si>
    <t>Górny przedział ufności odsetka</t>
  </si>
  <si>
    <t>Dolny przedział ufności odsetka</t>
  </si>
  <si>
    <t>Udział DALY (utracone lata życia z powodu choroby skorygowane niesprawnością) z powodu depresji (F32, F33, F34.1 wg ICD-10) wśród DALY z powodu wszystkich chorób w wybranych krajach europejskich (2...</t>
  </si>
  <si>
    <t>Tabela 2.1: Struktura wieku i płci pacjentów, którym udzielono świadczenia z rozpoznaniem głównym lub współistniejącym depresji—F31.3–F31.6, F32, F33, F34.1, F34.8, F34.9, F38, F39 (2013–2024)</t>
  </si>
  <si>
    <t>Łącznie (tys.)</t>
  </si>
  <si>
    <t>0-17</t>
  </si>
  <si>
    <t>18-34</t>
  </si>
  <si>
    <t>35-44</t>
  </si>
  <si>
    <t>45-54</t>
  </si>
  <si>
    <t>55-64</t>
  </si>
  <si>
    <t>65-74</t>
  </si>
  <si>
    <t>75+</t>
  </si>
  <si>
    <t>% kobiet</t>
  </si>
  <si>
    <t>Struktura wieku i płci pacjentów, którym udzielono świadczenia z rozpoznaniem głównym lub współistniejącym depresji—F31.3–F31.6, F32, F33, F34.1, F34.8, F34.9, F38, F39 (2013–2024)</t>
  </si>
  <si>
    <t>Źródło: opracowanie własne na podstawie danych NFZ</t>
  </si>
  <si>
    <t>Wykres 2.1: Liczba osób, którym udzielono świadczenia z rozpoznaniem depresji (F31.3–F31.6, F32, F33, F34.1, F34.8, F34.9, F38, F39 wg ICD-10, głównym lub współistniejącym) wg grup wiekowych oraz płci (2024)</t>
  </si>
  <si>
    <t>Grupa wiekowa</t>
  </si>
  <si>
    <t>Liczba pacjentów</t>
  </si>
  <si>
    <t>Liczba osób, którym udzielono świadczenia z rozpoznaniem depresji (F31.3–F31.6, F32, F33, F34.1, F34.8, F34.9, F38, F39 wg ICD-10, głównym lub współistniejącym) wg grup wiekowych oraz płci (2024)</t>
  </si>
  <si>
    <t>Wykres 2.2: Odsetek osób, którym udzielono świadczenia z rozpoznaniem depresji (F31.3–F31.6, F32, F33, F34.1, F34.8, F34.9, F38, F39 wg ICD-10, głównym lub współistniejącym) wg województwa zamieszkania wśród ludności województwa (2024)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</si>
  <si>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</si>
  <si>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</si>
  <si>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</si>
  <si>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</si>
  <si>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</si>
  <si>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</si>
  <si>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</si>
  <si>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</si>
  <si>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</si>
  <si>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</si>
  <si>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</si>
  <si>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</si>
  <si>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</si>
  <si>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</si>
  <si>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</si>
  <si>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</si>
  <si>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</si>
  <si>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Odsetek osób, którym udzielono świadczenia z rozpoznaniem depresji (F31.3–F31.6, F32, F33, F34.1, F34.8, F34.9, F38, F39 wg ICD-10, głównym lub współistniejącym) wg województwa zamieszkania wśród l...</t>
  </si>
  <si>
    <t>Źródło: opracowanie własne na podstawie danych NFZ i GUS</t>
  </si>
  <si>
    <t>Tabela 2.2: Liczba pacjentów, którym udzielono świadczenia z rozpoznaniem głównym depresji (F31.3–F31.6, F32, F33, F34.1, F34.8, F34.9, F38, F39 wg ICD-10) wg rodzajów świadczeń</t>
  </si>
  <si>
    <t>Podstawowa opieka zdrowotna (tys.)</t>
  </si>
  <si>
    <t>Opieka psychiatryczna i leczenie uzależnień oraz pilotaż CZP oraz program oddziaływań terapeutycznych (tys.)</t>
  </si>
  <si>
    <t>Ambulatoryjna opieka specjalistyczna (tys.)</t>
  </si>
  <si>
    <t>Ratownictwo medyczne (tys.)</t>
  </si>
  <si>
    <t>Liczba pacjentów, którym udzielono świadczenia z rozpoznaniem głównym depresji (F31.3–F31.6, F32, F33, F34.1, F34.8, F34.9, F38, F39 wg ICD-10) wg rodzajów świadczeń</t>
  </si>
  <si>
    <t>Wykres 2.3: Liczba pacjentów, którym udzielono świadczenia z rozpoznaniem głównym depresji (F31.3–F31.6, F32, F33, F34.1, F34.8, F34.9, F38, F39 wg ICD-10) wg najczęstszych rodzajów świadczeń—niepełnoletni (2013–2024)</t>
  </si>
  <si>
    <t>Rodzaj świadczeń</t>
  </si>
  <si>
    <t>2013</t>
  </si>
  <si>
    <t>Opieka psychiatryczna i leczenie uzależnień + pilotaż CZP + program oddziaływań terapeutycznych</t>
  </si>
  <si>
    <t>Podstawowa opieka zdrowotna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</si>
  <si>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</si>
  <si>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</si>
  <si>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</si>
  <si>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</si>
  <si>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</si>
  <si>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</si>
  <si>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</si>
  <si>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</si>
  <si>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</si>
  <si>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</si>
  <si>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</si>
  <si>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Liczba pacjentów, którym udzielono świadczenia z rozpoznaniem głównym depresji (F31.3–F31.6, F32, F33, F34.1, F34.8, F34.9, F38, F39 wg ICD-10) wg najczęstszych rodzajów świadczeń—niepełnoletni (20...</t>
  </si>
  <si>
    <t>Wykres 2.4: Liczba pacjentów, którym udzielono świadczenia z rozpoznaniem głównym depresji (F31.3–F31.6, F32, F33, F34.1, F34.8, F34.9, F38, F39 wg ICD-10) wg najczęstszych rodzajów świadczeń—dorośli (2013–2024)</t>
  </si>
  <si>
    <t>Liczba pacjentów, którym udzielono świadczenia z rozpoznaniem głównym depresji (F31.3–F31.6, F32, F33, F34.1, F34.8, F34.9, F38, F39 wg ICD-10) wg najczęstszych rodzajów świadczeń—dorośli (2013–2024)</t>
  </si>
  <si>
    <t>Tabela 2.3: Pacjenci, którym udzielono świadczenia w podstawowej opiece zdrowotnej w związku z depresją—F31.3–F31.6, F32, F33, F34.1, F34.8, F34.9, F38, F39 wg ICD-10 (2013–2024)</t>
  </si>
  <si>
    <t>Liczba pacjentów, którym udzielono świadczenia z rozpoznaniem głównym depresji (tys.)</t>
  </si>
  <si>
    <t>Liczba pacjentów, którym udzielono świadczenia z rozpoznaniem głównym Z76 i wystawiono receptę na leki przeciwdepresyjne (tys.)</t>
  </si>
  <si>
    <t>Liczba pacjentów, którym udzielono świadczenia z rozpoznaniem głównym Z76 i wystawiono receptę na leki przeciwdepresyjne z powodu depresji* (tys.)</t>
  </si>
  <si>
    <t>Pacjenci, którym udzielono świadczenia w podstawowej opiece zdrowotnej w związku z depresją—F31.3–F31.6, F32, F33, F34.1, F34.8, F34.9, F38, F39 wg ICD-10 (2013–2024)</t>
  </si>
  <si>
    <t>*z uwagi na brak informacji o wskazaniach refundacyjnych jest to informacja o recepcie wystawionej na refundowane leki przeciwdepresyjne (N06A wg ATC) przemnożona przez udział świadczeń z rozpoznaniem głównym depresji wśród świadczeń w poradniach psychiatrycznych, na których wystawionono receptę na refundowane i następnie wykupione leki przeciwdepresyjne.</t>
  </si>
  <si>
    <t>Tabela 2.4: Liczba pacjentów, którym udzielono świadczenia z rozpoznaniem głównym depresji (F31.3–F31.6, F32, F33, F34.1, F34.8, F34.9, F38, F39 wg ICD-10) wg form opieki (2013–2024)</t>
  </si>
  <si>
    <t>Poradnie psychologiczne, psychiatryczne i leczenia uzależnień (tys.)</t>
  </si>
  <si>
    <t>Oddziały psychiatryczne (szpitalne) (tys.)</t>
  </si>
  <si>
    <t>SOR/IP/ZRM (tys.)</t>
  </si>
  <si>
    <t>Oddziały dzienne (tys.)</t>
  </si>
  <si>
    <t>ZLŚ (tys.)</t>
  </si>
  <si>
    <t>Liczba pacjentów, którym udzielono świadczenia z rozpoznaniem głównym depresji (F31.3–F31.6, F32, F33, F34.1, F34.8, F34.9, F38, F39 wg ICD-10) wg form opieki (2013–2024)</t>
  </si>
  <si>
    <t>Poradnie psychiatryczne—komórki o kodach resortowych rozpoczynających się od „17”</t>
  </si>
  <si>
    <t>Oddziały dzienne—komórki o kodach resortowych rozpoczynających się od „270”,</t>
  </si>
  <si>
    <t>Zespoły leczenia środowiskowego (ZLŚ)—komórki o kodach resortowych rozpoczynających się od „273”,</t>
  </si>
  <si>
    <t>Oddziały psychiatryczne (szpitalne) —komórki o kodach resortowych rozpoczynających się od „47”,</t>
  </si>
  <si>
    <t>Szpitalne oddziały ratunkowe/Izby Przyjęć/Zespół Ratownictwa Medycznego (SOR/IP/ZRM)—komórki o kodach resortowych 4900, 4901, 4902, 4903, 3300, 3301, 3112, 3114</t>
  </si>
  <si>
    <t>Tabela 2.5: Świadczenia udzielone w podstawowej opiece zdrowotnej w związku z depresją— F31.3–F31.6, F32, F33, F34.1, F34.8, F34.9, F38, F39 wg ICD-10 (2013–2024)</t>
  </si>
  <si>
    <t>Liczba świadczeń z rozpoznaniem głównym depresji (tys.)</t>
  </si>
  <si>
    <t>Liczba świadczeń z rozpoznaniem głównym Z76 i wystawioną receptą na leki przeciwdepresyjne (tys.)</t>
  </si>
  <si>
    <t>Liczba świadczeń z rozpoznaniem głównym Z76 i wystawioną receptą na leki przeciwdepresyjne z powodu depresji* (tys.)</t>
  </si>
  <si>
    <t>Świadczenia udzielone w podstawowej opiece zdrowotnej w związku z depresją— F31.3–F31.6, F32, F33, F34.1, F34.8, F34.9, F38, F39 wg ICD-10 (2013–2024)</t>
  </si>
  <si>
    <t>Wykres 2.5: Zmiana procentowa liczby świadczeń w POZ, SOR/IP/ZRM i świadczeń w POZ z rozpoznaniem głównym Z76 i wystawioną receptą na leki przeciwdepresyjne z powodu depresji (F31.3–F31.6, F32, F33, F34.1, F34.8, F34.9, F38, F39 wg ICD-10) w porównaniu do 2013 r.</t>
  </si>
  <si>
    <t>Zmiana procentowa (%)</t>
  </si>
  <si>
    <t>POZ</t>
  </si>
  <si>
    <t>SOR/IP/ZRM</t>
  </si>
  <si>
    <t>POZ - recepty</t>
  </si>
  <si>
    <t>Zmiana procentowa liczby świadczeń w POZ, SOR/IP/ZRM i świadczeń w POZ z rozpoznaniem głównym Z76 i wystawioną receptą na leki przeciwdepresyjne z powodu depresji (F31.3–F31.6, F32, F33, F34.1, F34...</t>
  </si>
  <si>
    <t>*świadczenia udzielone w POZ z rozpoznaniem głównym Z76 i wystawioną receptą na refundowane leki przeciwdepresyjne skorygowane o odsetek świadczeń z depresją (z uwagi na brak informacji o wskazaniach refundacyjnych jest to informacja o recepcie wystawionej na refundowane leki przeciwdepresyjne (N06A wg ATC) przemnożona przez udział świadczeń z rozpoznaniem głównym depresji wśród świadczeń w poradniach psychiatrycznych, na których wystawionono receptę na refundowane i następnie wykupione leki przeciwdepresyjne).</t>
  </si>
  <si>
    <t>Tabela 2.6: Świadczenia udzielone  z rozpoznaniem głównym depresji (F31.3–F31.6, F32, F33, F34.1, F34.8, F34.9, F38, F39 wg ICD-10) wg form opieki (2013–2024)</t>
  </si>
  <si>
    <t>Poradnie psychiatryczne – liczba świadczeń (tys.)</t>
  </si>
  <si>
    <t>Oddziały psychiatryczne (szpitalne) – liczba hospitalizacji (tys.)</t>
  </si>
  <si>
    <t>Oddziały psychiatryczne (szpitalne) – liczba osobodni (tys.)</t>
  </si>
  <si>
    <t>Oddziały dzienne – liczba osobodni (tys.)</t>
  </si>
  <si>
    <t>ZLŚ – liczba osobodni (tys.)</t>
  </si>
  <si>
    <t>SOR/IP/ZRM – liczba świadczeń (tys.)</t>
  </si>
  <si>
    <t>Świadczenia udzielone  z rozpoznaniem głównym depresji (F31.3–F31.6, F32, F33, F34.1, F34.8, F34.9, F38, F39 wg ICD-10) wg form opieki (2013–2024)</t>
  </si>
  <si>
    <t>Wykres 2.6: Zmiana procentowa liczby świadczeń w poradniach psychiatrycznych oraz osobodni na psychiatrycznych oddziałach szpitalnych, oddziałach dziennych oraz ZLŚ w odniesieniu do 2013 r. udzielonych  z rozpoznaniem głównym depresji (F31.3–F31.6, F32, F33, F34.1, F34.8, F34.9, F38, F39 wg ICD-10)</t>
  </si>
  <si>
    <t>Poradnie psychologiczne, psychiatryczne i leczenia uzależnień</t>
  </si>
  <si>
    <t>Oddziały psychiatryczne (szpitalne)</t>
  </si>
  <si>
    <t>Oddziały dzienne</t>
  </si>
  <si>
    <t>ZLŚ</t>
  </si>
  <si>
    <t>Zmiana procentowa liczby świadczeń w poradniach psychiatrycznych oraz osobodni na psychiatrycznych oddziałach szpitalnych, oddziałach dziennych oraz ZLŚ w odniesieniu do 2013 r. udzielonych  z rozp...</t>
  </si>
  <si>
    <t>Tabela 2.7: Świadczenia udzielone z rozpoznaniem głównym depresji (F31.3–F31.6, F32, F33, F34.1, F34.8, F34.9, F38, F39 wg ICD-10) w poradniach psychiatrycznych (2013–2024)</t>
  </si>
  <si>
    <t>Liczba świadczeń (tys.)</t>
  </si>
  <si>
    <t>% porad lekarskich</t>
  </si>
  <si>
    <t>% porad psychologicznych</t>
  </si>
  <si>
    <t>% psychoterapii</t>
  </si>
  <si>
    <t>Świadczenia udzielone z rozpoznaniem głównym depresji (F31.3–F31.6, F32, F33, F34.1, F34.8, F34.9, F38, F39 wg ICD-10) w poradniach psychiatrycznych (2013–2024)</t>
  </si>
  <si>
    <t>Tabela 2.8: Struktura porad lekarskich udzielonych w poradniach psychiatrycznych z rozpoznaniem głównym depresji—F31.3–F31.6, F32, F33, F34.1, F34.8, F34.9, F38, F39 wg ICD-10 (2013–2024)</t>
  </si>
  <si>
    <t>% porad terapeutycznych</t>
  </si>
  <si>
    <t>% porad kontrolnych</t>
  </si>
  <si>
    <t>% porad diagnostycznych</t>
  </si>
  <si>
    <t>Struktura porad lekarskich udzielonych w poradniach psychiatrycznych z rozpoznaniem głównym depresji—F31.3–F31.6, F32, F33, F34.1, F34.8, F34.9, F38, F39 wg ICD-10 (2013–2024)</t>
  </si>
  <si>
    <t>Tabela 2.9: Odsetek pacjentów korzystających z rozpoznaniem głównym (F31.3–F31.6, F32, F33, F34.1, F34.8, F34.9, F38, F39 wg ICD-10) z poszczególnych form leczenia (2013–2024)</t>
  </si>
  <si>
    <t>POZ (%)</t>
  </si>
  <si>
    <t>Poradnie psychologiczne, psychiatryczne i leczenia uzależnień (%)</t>
  </si>
  <si>
    <t>Oddziały psychiatryczne (szpitalne) (%)</t>
  </si>
  <si>
    <t>SOR/IP/ZRM (%)</t>
  </si>
  <si>
    <t>Oddziały dzielnie (%)</t>
  </si>
  <si>
    <t>ZLŚ (%)</t>
  </si>
  <si>
    <t>Odsetek pacjentów korzystających z rozpoznaniem głównym (F31.3–F31.6, F32, F33, F34.1, F34.8, F34.9, F38, F39 wg ICD-10) z poszczególnych form leczenia (2013–2024)</t>
  </si>
  <si>
    <t>Wykres 2.7: Liczba i udział pacjentów, którym udzielono świadczenie w POZ, opiece psychiatrycznej i leczeniu uzależnień lub pilotażu CZP z rozpoznaniem głównym depresji—F31.3–F31.6, F32, F33, F34.1, F34.8, F34.9, F38, F39 wg ICD-10 (2024)</t>
  </si>
  <si>
    <t>wyłącznie: opieka psychiatryczna lub pilotaż CZP lub program oddziaływań terapeutycznych</t>
  </si>
  <si>
    <t>wyłącznie: podstawowa opieka zdrowotna</t>
  </si>
  <si>
    <t>podstawowa opieka zdrowotna ORAZ opieka psychiatryczna lub pilotaż CZP lub program oddziaływań terapeutycznych</t>
  </si>
  <si>
    <t>Liczba i udział pacjentów, którym udzielono świadczenie w POZ, opiece psychiatrycznej i leczeniu uzależnień lub pilotażu CZP z rozpoznaniem głównym depresji—F31.3–F31.6, F32, F33, F34.1, F34.8, F34...</t>
  </si>
  <si>
    <t>Wykres 2.8: Kombinacje korzystania z form opieki w latach 2013–2023 przez pacjentów, którym w 2024 r. udzielono świadczenia z rozpoznaniem głównym depresji (F31.3–F31.6, F32, F33, F34.1, F34.8, F34.9, F38, F39 wg ICD-10)</t>
  </si>
  <si>
    <t>Odsetek pacjentów</t>
  </si>
  <si>
    <t>TAK</t>
  </si>
  <si>
    <t>NIE</t>
  </si>
  <si>
    <t>Kombinacje korzystania z form opieki w latach 2013–2023 przez pacjentów, którym w 2024 r. udzielono świadczenia z rozpoznaniem głównym depresji (F31.3–F31.6, F32, F33, F34.1, F34.8, F34.9, F38, F39...</t>
  </si>
  <si>
    <t>Tabela 2.10: Wartość refundacji świadczeń udzielonych z rozpoznaniem głównym depresji (F31.3–F31.6, F32, F33, F34.1, F34.8, F34.9, F38, F39 wg ICD-10, rozpoznanie główne) wg form opieki (2013–2024)</t>
  </si>
  <si>
    <t>Wartość refundacji świadczeń: łącznie (mln zł)</t>
  </si>
  <si>
    <t>Wartość refundacji świadczeń: oddziały psychiatryczne (szpitalne) (mln zł)</t>
  </si>
  <si>
    <t>Wartość refundacji świadczeń: poradnie psychologiczne, psychiatryczne i leczenia uzależnień (mln zł)</t>
  </si>
  <si>
    <t>Wartość refundacji świadczeń: oddziały dzienne (mln zł)</t>
  </si>
  <si>
    <t>Wartość refundacji świadczeń udzielonych z rozpoznaniem głównym depresji (F31.3–F31.6, F32, F33, F34.1, F34.8, F34.9, F38, F39 wg ICD-10, rozpoznanie główne) wg form opieki (2013–2024)</t>
  </si>
  <si>
    <t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ratunkowych, świadczeń CZP rozliczanych ryczałtem). 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</si>
  <si>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Wykres 2.9: Procentowa zmiana łącznej wartości refundacji świadczeń udzielonych z rozpoznaniem głównym depresji (F31.3–F31.6, F32, F33, F34.1, F34.8, F34.9, F38, F39 wg ICD-10) w stosunku do 2013 r. wg form opieki</t>
  </si>
  <si>
    <t>Forma opieki</t>
  </si>
  <si>
    <t>Procentowa zmiana w stosunku do 2013 r.</t>
  </si>
  <si>
    <t>PORADNIE PSYCHOLOGICZNE, PSYCHIATRYCZNE i LECZENIA UZALEŻNIEŃ</t>
  </si>
  <si>
    <t>OPIEKA DZIENNA</t>
  </si>
  <si>
    <t>ODDZIAŁY PSYCHIATRYCZNE (SZPITALNE)</t>
  </si>
  <si>
    <t>Procentowa zmiana łącznej wartości refundacji świadczeń udzielonych z rozpoznaniem głównym depresji (F31.3–F31.6, F32, F33, F34.1, F34.8, F34.9, F38, F39 wg ICD-10) w stosunku do 2013 r. wg form op...</t>
  </si>
  <si>
    <t xml:space="preserve">Wartość refundacji świadczeń odnosi się do świadczeń, dla których wartość rozliczonego świadczenia była większa od zera (nie uwzględnia zatem m.in. świadczeń CZP czy świadczeń opieki środowiskowej dla dzieci i młodzieży rozliczanych ryczałtem). </t>
  </si>
  <si>
    <t>Wykres 2.10: Wartość refundacji świadczeń udzielonych z rozpoznaniem głównym depresji (F31.3–F31.6, F32, F33, F34.1, F34.8, F34.9, F38, F39 wg ICD-10) w przeliczeniu na pacjenta (2013–2024)</t>
  </si>
  <si>
    <t>Wartość refundacji świadczeń w przeliczeniu na 1 pacjenta (zł)</t>
  </si>
  <si>
    <t>Wartość refundacji świadczeń udzielonych z rozpoznaniem głównym depresji (F31.3–F31.6, F32, F33, F34.1, F34.8, F34.9, F38, F39 wg ICD-10) w przeliczeniu na pacjenta (2013–2024)</t>
  </si>
  <si>
    <t>Tabela 2.11: Wartość refundacji świadczeń udzielonych z rozpoznaniem głównym depresji (F31.3–F31.6, F32, F33, F34.1, F34.8, F34.9, F38, F39 wg ICD-10) w poradniach psychiatrycznych w podziale na rodzaj porady (2013–2024)</t>
  </si>
  <si>
    <t>Łącznie (mln zł)</t>
  </si>
  <si>
    <t>Porady lekarskie (mln zł)</t>
  </si>
  <si>
    <t>Porady psychologiczne (mln zł)</t>
  </si>
  <si>
    <t>Psychoterapia (mln zł)</t>
  </si>
  <si>
    <t>Wartość refundacji świadczeń udzielonych z rozpoznaniem głównym depresji (F31.3–F31.6, F32, F33, F34.1, F34.8, F34.9, F38, F39 wg ICD-10) w poradniach psychiatrycznych w podziale na rodzaj porady (...</t>
  </si>
  <si>
    <t>Tabela 2.12: Wartość refundacji porad lekarskich udzielonych z rozpoznaniem głównym depresji (F31.3–F31.6, F32, F33, F34.1, F34.8, F34.9, F38, F39 wg ICD-10) w poradniach psychiatrycznych w podziale na rodzaj porady (2013–2024)</t>
  </si>
  <si>
    <t>Porady diagnostyczne (mln zł)</t>
  </si>
  <si>
    <t>Porady kontrolne (mln zł)</t>
  </si>
  <si>
    <t>Porady terapeutyczne (mln zł)</t>
  </si>
  <si>
    <t>Wartość refundacji porad lekarskich udzielonych z rozpoznaniem głównym depresji (F31.3–F31.6, F32, F33, F34.1, F34.8, F34.9, F38, F39 wg ICD-10) w poradniach psychiatrycznych w podziale na rodzaj p...</t>
  </si>
  <si>
    <t>Wykres 2.11: Liczba pacjentów (w tys.) realizujących recepty na refundowane leki przeciwdepresyjne (2013–2024)</t>
  </si>
  <si>
    <t>Liczba pacjentów (w tys.)</t>
  </si>
  <si>
    <t>Liczba pacjentów (w tys.) realizujących recepty na refundowane leki przeciwdepresyjne (2013–2024)</t>
  </si>
  <si>
    <t xml:space="preserve">Na podstawie dostępnych danych o realizacji recepty nie ma możliwości określenia w związku z jakim wskazaniem refundacyjnym została zrealizowana recepta, dlatego też informacji przedstawionych w tej części nie należy uznawać jako związanych wyłącznie z leczeniem depresji. </t>
  </si>
  <si>
    <t>Są to leki stosowane w leczeniu depresji, jak również w leczeniu innych chorób; zakres wskazań refundacyjnych jest w wielu przypadkach znacznie szerszy i obejmuje również m.in.: inne choroby psychiczne lub upośledzenia umysłowe (sertralinum), neuralgię (amitriptilinum), a także bólową polineuropatię cukrzycową (venlafaxinum).</t>
  </si>
  <si>
    <t>Wykres 2.12: Liczba pacjentów (w tys.) poniżej 18 r.ż., którzy zrealizowali receptę na refundowane leki przeciwdepresyjne (2013–2024)</t>
  </si>
  <si>
    <t>Liczba pacjentów (w tys.) poniżej 18 r.ż., którzy zrealizowali receptę na refundowane leki przeciwdepresyjne (2013–2024)</t>
  </si>
  <si>
    <t>Tabela 2.13: Struktura wieku i płci pacjentów realizujących recepty na refundowane leki przeciwdepresyjne (2013–2024)</t>
  </si>
  <si>
    <t>Łączna liczba osób (mln)</t>
  </si>
  <si>
    <t>&lt; 18</t>
  </si>
  <si>
    <t>18 - 34</t>
  </si>
  <si>
    <t>35 - 44</t>
  </si>
  <si>
    <t>45 - 54</t>
  </si>
  <si>
    <t>55 - 64</t>
  </si>
  <si>
    <t>65 - 74</t>
  </si>
  <si>
    <t>75 - 84</t>
  </si>
  <si>
    <t>85+</t>
  </si>
  <si>
    <t>Odsetek kobiet</t>
  </si>
  <si>
    <t>Struktura wieku i płci pacjentów realizujących recepty na refundowane leki przeciwdepresyjne (2013–2024)</t>
  </si>
  <si>
    <t>Wykres 2.13: Struktura wieku pacjentów realizujących recepty na refundowane leki przeciwdepresyjne (2013–2024)</t>
  </si>
  <si>
    <t>Liczba pacjentów (tys.)</t>
  </si>
  <si>
    <t>Struktura wieku pacjentów realizujących recepty na refundowane leki przeciwdepresyjne (2013–2024)</t>
  </si>
  <si>
    <t>Wykres 2.14: Odsetek pacjentów zamieszkałych w miastach i gminach miejskich wśród pacjentów, którzy w 2024 r. zrealizowali co najmniej jedną receptę na refundowany lek przeciwdepresyjny</t>
  </si>
  <si>
    <t>Odsetek pacjentów zamieszkałych w miastach i gminach miejskich wśród pacjentów, którzy w 2024 r. zrealizowali co najmniej jedną receptę na refundowany lek przeciwdepresyjny</t>
  </si>
  <si>
    <t>Wykres 2.15: Odsetek osób, które w 2024 roku zrealizowały co najmniej jedną receptę na refundowany lek przeciwdepresyjny w stosunku do ludności województwa</t>
  </si>
  <si>
    <t>Odsetek osób, które w 2024 roku zrealizowały co najmniej jedną receptę na refundowany lek przeciwdepresyjny w stosunku do ludności województwa</t>
  </si>
  <si>
    <t>Wykres 2.16: Wartość refundacji oraz dopłat pacjentów dla refundowanych leków przeciwdepresyjnych (2013–2024)</t>
  </si>
  <si>
    <t>Dopłata pacjentów (mln zł)</t>
  </si>
  <si>
    <t>Refundacja (mln zł)</t>
  </si>
  <si>
    <t>Wartość refundacji oraz dopłat pacjentów dla refundowanych leków przeciwdepresyjnych (2013–2024)</t>
  </si>
  <si>
    <t>Wykres 2.17: Wartość średniej refundacji oraz średnich dopłat pacjentów do refundowanych leków przeciwdepresyjnych w przeliczeniu na pacjenta (2013–2024)</t>
  </si>
  <si>
    <t>Wartość średniej refundacji oraz średnich dopłat pacjentów do refundowanych leków przeciwdepresyjnych w przeliczeniu na pacjenta (2013–2024)</t>
  </si>
  <si>
    <t>Tabela 2.14: Realizacja recept na refundowane leki przeciwdepresyjne (2013–2024)</t>
  </si>
  <si>
    <t>Suma refundacji (mln zł)</t>
  </si>
  <si>
    <t>Suma dopłat pacjentów (mln zł)</t>
  </si>
  <si>
    <t>Liczba opakowań (mln)</t>
  </si>
  <si>
    <t>Liczba pozycji recept (mln)</t>
  </si>
  <si>
    <t>Suma DDD (mln)</t>
  </si>
  <si>
    <t>Realizacja recept na refundowane leki przeciwdepresyjne (2013–2024)</t>
  </si>
  <si>
    <t>Wykres 2.18: Liczba pacjentów (w tys.) realizująca recepty na refundowane leki przeciwdepresyjne według wyszczególnionych substancji czynnych (2013–2024)</t>
  </si>
  <si>
    <t>Nazwa substancji</t>
  </si>
  <si>
    <t>fluoxetinum</t>
  </si>
  <si>
    <t>mianserini hydrochloridum</t>
  </si>
  <si>
    <t>paroxetinum</t>
  </si>
  <si>
    <t>pozostałe</t>
  </si>
  <si>
    <t>sertralinum</t>
  </si>
  <si>
    <t>trazodoni hydrochloridum</t>
  </si>
  <si>
    <t>venlafaxinum</t>
  </si>
  <si>
    <t>Liczba pacjentów (w tys.) realizująca recepty na refundowane leki przeciwdepresyjne według wyszczególnionych substancji czynnych (2013–2024)</t>
  </si>
  <si>
    <t>Tabela 2.15: Liczba pacjentów (w tys.) realizujących recepty na refundowane leki przeciwdepresyjne wg wyszczególnionych substancji (2013–2024)</t>
  </si>
  <si>
    <t>Substancja czynna</t>
  </si>
  <si>
    <t>duloxetinum</t>
  </si>
  <si>
    <t>tianeptinum natricum</t>
  </si>
  <si>
    <t>vortioxetini hydrobromidum</t>
  </si>
  <si>
    <t>clomipramini hydrochloridum</t>
  </si>
  <si>
    <t>fluvoxamini maleas</t>
  </si>
  <si>
    <t>amitriptylini hydrochloridum</t>
  </si>
  <si>
    <t>łącznie</t>
  </si>
  <si>
    <t>Liczba pacjentów (w tys.) realizujących recepty na refundowane leki przeciwdepresyjne wg wyszczególnionych substancji (2013–2024)</t>
  </si>
  <si>
    <t>Wykres 2.19: Liczba pacjentów (w tys.) poniżej 18 r.ż., którzy zrealizowali recepty na refundowane leki przeciwdepresyjne według wyszczególnionych substancji czynnych (2013–2024)</t>
  </si>
  <si>
    <t>Liczba pacjentów (w tys.) poniżej 18 r.ż., którzy zrealizowali recepty na refundowane leki przeciwdepresyjne według wyszczególnionych substancji czynnych (2013–2024)</t>
  </si>
  <si>
    <t>Wykres 2.20: Wartość refundacji (w mln zł) leków przeciwdepresyjnych w podziale na substancje czynne (2013–2024)</t>
  </si>
  <si>
    <t>Wartość refundacji (mln zł)</t>
  </si>
  <si>
    <t>Wartość refundacji (w mln zł) leków przeciwdepresyjnych w podziale na substancje czynne (2013–2024)</t>
  </si>
  <si>
    <t>Tabela 2.16: Wartość refundacji (w mln zł) leków przeciwdepresyjnych wg substancji czynnych (2013–2024)</t>
  </si>
  <si>
    <t>agomelatinum</t>
  </si>
  <si>
    <t>moclobemidum</t>
  </si>
  <si>
    <t>Wartość refundacji (w mln zł) leków przeciwdepresyjnych wg substancji czynnych (2013–2024)</t>
  </si>
  <si>
    <t>Tabela 2.17: Wartość dopłat pacjentów (w mln) do refundowanych leków przeciwdepresyjnych wg substancji czynnych (2013–2024)</t>
  </si>
  <si>
    <t>Wartość dopłat pacjentów (w mln) do refundowanych leków przeciwdepresyjnych wg substancji czynnych (2013–2024)</t>
  </si>
  <si>
    <t>Wykres 2.21: Liczba DDD (w mln) dla refundowanych leków przeciwdepresyjnych w podziale na substancje czynne (2013–2024)</t>
  </si>
  <si>
    <t>Liczba DDD (mln)</t>
  </si>
  <si>
    <t>Liczba DDD (w mln) dla refundowanych leków przeciwdepresyjnych w podziale na substancje czynne (2013–2024)</t>
  </si>
  <si>
    <t>Tabela 2.18: Miejsce wystawiania recept na refundowane leki przeciwdepresyjne (2024)</t>
  </si>
  <si>
    <t>Miejsce wystawiania recepty</t>
  </si>
  <si>
    <t>Liczba pozycji recept (tys.)</t>
  </si>
  <si>
    <t>% recept</t>
  </si>
  <si>
    <t>BRAK INFORMACJI</t>
  </si>
  <si>
    <t>PORADNIA INNA NIŻ PSYCHOLOGICZNA, PSYCHIATRYCZNA i LECZENIA UZALEŻNIEŃ</t>
  </si>
  <si>
    <t>ODDZIAŁY SZPITALNE INNE NIŻ PSYCHIATRYCZNE</t>
  </si>
  <si>
    <t>POZOSTAŁE</t>
  </si>
  <si>
    <t>Miejsce wystawiania recept na refundowane leki przeciwdepresyjne (2024)</t>
  </si>
  <si>
    <t>Tabela 2.19: Świadczenia, w ramach których wystawiono receptę na refundowane leki przeciwdepresyjne (2024)</t>
  </si>
  <si>
    <t>Rozpoznanie wg ICD-10</t>
  </si>
  <si>
    <t>Nazwa rozpoznania</t>
  </si>
  <si>
    <t>% wszystkich świadczeń</t>
  </si>
  <si>
    <t>% świadczeń z rozpoznaniem współistniejącym F00-F99</t>
  </si>
  <si>
    <t>F00-F99</t>
  </si>
  <si>
    <t>Zaburzenia psychiczne i zaburzenia zachowania</t>
  </si>
  <si>
    <t>Z70-Z76</t>
  </si>
  <si>
    <t>Osoby stykające się ze służbą zdrowia w innych okolicznościach</t>
  </si>
  <si>
    <t>I10</t>
  </si>
  <si>
    <t>Samoistne (pierwotne) nadciśnienie</t>
  </si>
  <si>
    <t>E11</t>
  </si>
  <si>
    <t>Cukrzyca insulinoniezależna</t>
  </si>
  <si>
    <t>I11</t>
  </si>
  <si>
    <t>Choroba nadciśnieniowa z zajęciem serca</t>
  </si>
  <si>
    <t>E03</t>
  </si>
  <si>
    <t>Inne postacie niedoczynności tarczycy</t>
  </si>
  <si>
    <t>I25</t>
  </si>
  <si>
    <t>Przewlekła choroba niedokrwienna serca</t>
  </si>
  <si>
    <t>I50</t>
  </si>
  <si>
    <t>Niewydolność serca</t>
  </si>
  <si>
    <t>Z03</t>
  </si>
  <si>
    <t>Obserwacja medyczna i ocena przypadków podejrzanych o chorobę lub stany podobne</t>
  </si>
  <si>
    <t>I69</t>
  </si>
  <si>
    <t>Następstwa chorób naczyń mózgowych</t>
  </si>
  <si>
    <t>J06</t>
  </si>
  <si>
    <t>Ostre zakażenie górnych dróg oddechowych o umiejscowieniu mnogim lub nieokreślonym</t>
  </si>
  <si>
    <t>E78</t>
  </si>
  <si>
    <t>Zaburzenia przemian lipidów i inne lipidemie</t>
  </si>
  <si>
    <t>G54</t>
  </si>
  <si>
    <t>Zaburzenia korzeni nerwów rdzeniowych i splotów nerwowych</t>
  </si>
  <si>
    <t>M47</t>
  </si>
  <si>
    <t>Zmiany zwyrodnieniowe kręgosłupa</t>
  </si>
  <si>
    <t>I48</t>
  </si>
  <si>
    <t>Migotanie i trzepotanie przedsionków</t>
  </si>
  <si>
    <t>J45</t>
  </si>
  <si>
    <t>Dychawica oskrzelowa</t>
  </si>
  <si>
    <t>M54</t>
  </si>
  <si>
    <t>Bóle grzbietu</t>
  </si>
  <si>
    <t>G40</t>
  </si>
  <si>
    <t>Padaczka</t>
  </si>
  <si>
    <t>M15</t>
  </si>
  <si>
    <t>Zwyrodnienia wielostawowe</t>
  </si>
  <si>
    <t>G20</t>
  </si>
  <si>
    <t>Choroba parkinsona</t>
  </si>
  <si>
    <t>Świadczenia, w ramach których wystawiono receptę na refundowane leki przeciwdepresyjne (2024)</t>
  </si>
  <si>
    <t>Tabela 2.20: Świadczenia, w ramach których wystawiono receptę na refundowane leki przeciwdepresyjne i dla których sprawozdano rozpoznanie główne z grupy: Zaburzenia psychiczne i zaburzenia zachowania (F00-F99) (2024)</t>
  </si>
  <si>
    <t>% świadczeń z rozpoznaniem F00-F99</t>
  </si>
  <si>
    <t>F41</t>
  </si>
  <si>
    <t>INNE ZABURZENIA LĘKOWE</t>
  </si>
  <si>
    <t>F33</t>
  </si>
  <si>
    <t>ZABURZENIE DEPRESYJNE NAWRACAJĄCE</t>
  </si>
  <si>
    <t>F32</t>
  </si>
  <si>
    <t>EPIZOD DEPRESYJNY</t>
  </si>
  <si>
    <t>F43</t>
  </si>
  <si>
    <t>REAKCJA NA CIĘŻKI STRES I ZABURZENIA ADAPTACYJNE</t>
  </si>
  <si>
    <t>F06</t>
  </si>
  <si>
    <t>INNE ZABURZENIA PSYCHICZNE SPOWODOWANE USZKODZENIEM LUB DYSFUNKCJĄ MÓZGU I CHOROBĄ SOMATYCZNĄ</t>
  </si>
  <si>
    <t>F20</t>
  </si>
  <si>
    <t>SCHIZOFRENIA</t>
  </si>
  <si>
    <t>F31</t>
  </si>
  <si>
    <t>ZABURZENIA AFEKTYWNE DWUBIEGUNOWE</t>
  </si>
  <si>
    <t>F48</t>
  </si>
  <si>
    <t>INNE ZABURZENIA NERWICOWE</t>
  </si>
  <si>
    <t>F10</t>
  </si>
  <si>
    <t>ZABURZENIA PSYCHICZNE I ZABURZENIA ZACHOWANIA SPOWODOWANE UŻYCIEM ALKOHOLU</t>
  </si>
  <si>
    <t>F42</t>
  </si>
  <si>
    <t>ZABURZENIE OBSESYJNO-KOMPULSYJNE (NERWICA NATRĘCTW)</t>
  </si>
  <si>
    <t>F34</t>
  </si>
  <si>
    <t>UPORCZYWE ZABURZENIA NASTROJU (AFEKTYWNE)</t>
  </si>
  <si>
    <t>F60</t>
  </si>
  <si>
    <t>SPECYFICZNE ZABURZENIA OSOBOWOŚCI</t>
  </si>
  <si>
    <t>F38</t>
  </si>
  <si>
    <t>INNE ZABURZENIA NASTROJU (AFEKTYWNE)</t>
  </si>
  <si>
    <t>F84</t>
  </si>
  <si>
    <t>CAŁOŚCIOWE ZABURZENIA ROZWOJOWE</t>
  </si>
  <si>
    <t>F45</t>
  </si>
  <si>
    <t>ZABURZENIA WYSTĘPUJĄCE POD POSTACIĄ SOMATYCZNA /SOMATOFORM DISORDERS/</t>
  </si>
  <si>
    <t>F00</t>
  </si>
  <si>
    <t>OTĘPIENIE W CHOROBIE ALZHEIMERA  (G30.-)</t>
  </si>
  <si>
    <t>F07</t>
  </si>
  <si>
    <t>ZABURZENIA OSOBOWOŚCI I ZACHOWANIA SPOWODOWANE CHOROBĄ, USZKODZENIEM LUB DYSFUNKCJĄ MÓZGU</t>
  </si>
  <si>
    <t>F51</t>
  </si>
  <si>
    <t>NIEORGANICZNE ZABURZENIA SNU</t>
  </si>
  <si>
    <t>F03</t>
  </si>
  <si>
    <t>OTĘPIENIE BLIŻEJ NIEOKREŚLONE</t>
  </si>
  <si>
    <t>F71</t>
  </si>
  <si>
    <t>UPOŚLEDZENIE UMYSŁOWE UMIARKOWANE</t>
  </si>
  <si>
    <t>F19</t>
  </si>
  <si>
    <t>ZABURZENIA PSYCHICZNE I ZABURZENIA ZACHOWANIA SPOWODOWANE NAPRZEMIENNYM PRZYJMOWANIEM ŚRODKÓW WYŻEJ WYMIENIONYCH (F10-F18) I INNYCH ŚRODKÓW PSYCHOAKTYWNYCH</t>
  </si>
  <si>
    <t>F70</t>
  </si>
  <si>
    <t>UPOŚLEDZENIE UMYSŁOWE LEKKIE</t>
  </si>
  <si>
    <t>F39</t>
  </si>
  <si>
    <t>ZABURZENIA NASTROJU (AFEKTYWNE), NIEOKREŚLONE</t>
  </si>
  <si>
    <t>F13</t>
  </si>
  <si>
    <t>ZABURZENIA PSYCHICZNE I ZABURZENIA ZACHOWANIA SPOWODOWANE PRZYJMOWANIEM SUBSTANCJI NASENNYCH I USPOKAJAJĄCYCH</t>
  </si>
  <si>
    <t>F40</t>
  </si>
  <si>
    <t>ZABURZENIA LĘKOWE W POSTACI FOBII</t>
  </si>
  <si>
    <t>F92</t>
  </si>
  <si>
    <t>MIESZANE ZABURZENIA ZACHOWANIA I EMOCJI</t>
  </si>
  <si>
    <t>F01</t>
  </si>
  <si>
    <t>OTĘPIENIE NACZYNIOWE</t>
  </si>
  <si>
    <t>F61</t>
  </si>
  <si>
    <t>ZABURZENIA OSOBOWOŚCI MIESZANE I INNE</t>
  </si>
  <si>
    <t>F90</t>
  </si>
  <si>
    <t>ZABURZENIE HIPERKINETYCZNE (ZESPOŁY NADPOBUDLIWOŚCI RUCHOWEJ)</t>
  </si>
  <si>
    <t>F72</t>
  </si>
  <si>
    <t>UPOŚLEDZENIE UMYSŁOWE ZNACZNE</t>
  </si>
  <si>
    <t>F50</t>
  </si>
  <si>
    <t>ZABURZENIA ODŻYWIANIA</t>
  </si>
  <si>
    <t>F22</t>
  </si>
  <si>
    <t>UPORCZYWE ZABURZENIE UROJENIOWE</t>
  </si>
  <si>
    <t>F25</t>
  </si>
  <si>
    <t>ZABURZENIA SCHIZOAFEKTYWNE</t>
  </si>
  <si>
    <t>F93</t>
  </si>
  <si>
    <t>ZABURZENIA EMOCJONALNE ROZPOCZYNAJĄCE SIĘ ZWYKLE W DZIECIŃSTWIE</t>
  </si>
  <si>
    <t>F23</t>
  </si>
  <si>
    <t>OSTRE I PRZEMIJAJĄCE ZABURZENIA PSYCHOTYCZNE</t>
  </si>
  <si>
    <t>F02</t>
  </si>
  <si>
    <t>OTĘPIENIE W INNYCH CHOROBACH, KLASYFIKOWANYCH GDZIE INDZIEJ</t>
  </si>
  <si>
    <t>F44</t>
  </si>
  <si>
    <t>ZABURZENIA DYSOCJACYJNE (KONWERSYJNE)</t>
  </si>
  <si>
    <t>F21</t>
  </si>
  <si>
    <t>ZABURZENIE TYPU SCHIZOFRENII (SCHIZOTYPOWE)</t>
  </si>
  <si>
    <t>F63</t>
  </si>
  <si>
    <t>ZABURZENIA NAWYKÓW I POPĘDÓW (IMPULSÓW)</t>
  </si>
  <si>
    <t>F99</t>
  </si>
  <si>
    <t>ZABURZENIA PSYCHICZNE, INACZEJ NIEOKREŚLONE</t>
  </si>
  <si>
    <t>F11</t>
  </si>
  <si>
    <t>ZABURZENIA PSYCHICZNE I ZABURZENIA ZACHOWANIA SPOWODOWANE UŻYWANIEM OPIATÓW</t>
  </si>
  <si>
    <t>F73</t>
  </si>
  <si>
    <t>UPOŚLEDZENIE UMYSŁOWE GŁĘBOKIE</t>
  </si>
  <si>
    <t>F91</t>
  </si>
  <si>
    <t>ZABURZENIA ZACHOWANIA</t>
  </si>
  <si>
    <t>F95</t>
  </si>
  <si>
    <t>TIKI</t>
  </si>
  <si>
    <t>F94</t>
  </si>
  <si>
    <t>ZABURZENIA FUNKCJONOWANIA SPOŁECZNEGO ROZPOCZYNAJĄCE SIĘ ZWYKLE W DZIECIŃSTWIE LUB W WIEKU MŁODZIEŃCZYM</t>
  </si>
  <si>
    <t>F12</t>
  </si>
  <si>
    <t>ZABURZENIA PSYCHICZNE I ZABURZENIA ZACHOWANIA SPOWODOWANE UŻYWANIEM KANABINOLI</t>
  </si>
  <si>
    <t>F98</t>
  </si>
  <si>
    <t>INNE ZABURZENIA ZACHOWANIA I EMOCJI ROZPOCZYNAJĄCE SIĘ ZWYKLE W DZIECIŃSTWIE I W WIEKU MŁODZIEŃCZYM</t>
  </si>
  <si>
    <t>F09</t>
  </si>
  <si>
    <t>NIEOKREŚLONE ZABURZENIA PSYCHICZNE ORGANICZNE LUB OBJAWOWE</t>
  </si>
  <si>
    <t>F79</t>
  </si>
  <si>
    <t>UPOŚLEDZENIE UMYSŁOWE, NIEOKREŚLONE</t>
  </si>
  <si>
    <t>F29</t>
  </si>
  <si>
    <t>NIEOKREŚLONA PSYCHOZA NIEORGANICZNA</t>
  </si>
  <si>
    <t>F15</t>
  </si>
  <si>
    <t>ZABURZENIA PSYCHICZNE I ZABURZENIA ZACHOWANIA SPOWODOWANE UŻYWANIEM INNYCH NIŻ KOKAINA ŚRODKÓW POBUDZAJĄCYCH W TYM KOFEINY</t>
  </si>
  <si>
    <t>F64</t>
  </si>
  <si>
    <t>ZABURZENIA IDENTYFIKACJI PŁCIOWEJ</t>
  </si>
  <si>
    <t>F28</t>
  </si>
  <si>
    <t>INNE NIEORGANICZNE ZABURZENIA PSYCHOTROPOWE</t>
  </si>
  <si>
    <t>F05</t>
  </si>
  <si>
    <t>MAJACZENIE NIE WYWOŁANE ALKOHOLEM I INNYMI SUBSTANCJAMI PSYCHOAKTYWNYMI</t>
  </si>
  <si>
    <t>F53</t>
  </si>
  <si>
    <t>ZABURZENIA PSYCHICZNE ZWIĄZANE Z PORODEM, NIESKLASYFIKOWANE GDZIE INDZIEJ</t>
  </si>
  <si>
    <t>F52</t>
  </si>
  <si>
    <t>DYSFUNKCJA SEKSUALNA NIE SPOWODOWANA ZABURZENIEM ORGANICZNYM ANI CHOROBĄ SOMATYCZNĄ</t>
  </si>
  <si>
    <t>F17</t>
  </si>
  <si>
    <t>ZABURZENIA PSYCHICZNE I ZABURZENIA ZACHOWANIA SPOWODOWANE PALENIEM TYTONIU</t>
  </si>
  <si>
    <t>F69</t>
  </si>
  <si>
    <t>ZABURZENIA OSOBOWOŚCI I ZACHOWANIA U DOROSŁYCH, NIEOKREŚLONE</t>
  </si>
  <si>
    <t>F30</t>
  </si>
  <si>
    <t>EPIZOD MANIAKALNY</t>
  </si>
  <si>
    <t>F04</t>
  </si>
  <si>
    <t>ORGANICZNY ZESPÓŁ AMNESTYCZNY NIE WYWOŁANY ALKOHOLEM I INNYMI SUBSTANCJAMI PSYCHOAKTYWNYMI</t>
  </si>
  <si>
    <t>F80</t>
  </si>
  <si>
    <t>SPECYFICZNE ZABURZENIA ROZWOJU MOWY I JĘZYKA</t>
  </si>
  <si>
    <t>F68</t>
  </si>
  <si>
    <t>INNE ZABURZENIA OSOBOWOŚCI I ZACHOWANIA U DOROSŁYCH</t>
  </si>
  <si>
    <t>F62</t>
  </si>
  <si>
    <t>TRWAŁE ZMIANY OSOBOWOŚCI NIE WYNIKAJĄCE Z USZKODZENIA ANI Z CHOROBY MÓZGU</t>
  </si>
  <si>
    <t>F81</t>
  </si>
  <si>
    <t>SPECYFICZNE ZABURZENIA ROZWOJU UMIEJĘTNOŚCI SZKOLNYCH</t>
  </si>
  <si>
    <t>F78</t>
  </si>
  <si>
    <t>INNE UPOŚLEDZENIE UMYSŁOWE</t>
  </si>
  <si>
    <t>F54</t>
  </si>
  <si>
    <t>CZYNNIKI PSYCHOLOGICZNE I BEHAWIORALNE ZWIĄZANE Z ZABURZENIAMI LUB CHOROBAMI KLASYFIKOWANYMI W INNYCH ROZDZIAŁACH</t>
  </si>
  <si>
    <t>F65</t>
  </si>
  <si>
    <t>ZABURZENIA PREFERENCJI SEKSUALNYCH</t>
  </si>
  <si>
    <t>F88</t>
  </si>
  <si>
    <t>INNE ZABURZENIA ROZWOJU PSYCHICZNEGO (PSYCHOLOGICZNEGO)</t>
  </si>
  <si>
    <t>Świadczenia, w ramach których wystawiono receptę na refundowane leki przeciwdepresyjne i dla których sprawozdano rozpoznanie główne z grupy: Zaburzenia psychiczne i zaburzenia zachowania (F00-F99) ...</t>
  </si>
  <si>
    <t>Wykres 2.22: Recepty na refundowane leki przeciwdepresyjne a świadczenia udzielone z powodu zaburzeń psychicznych (F00-F99)</t>
  </si>
  <si>
    <t/>
  </si>
  <si>
    <t>Spośród 1884124 osób, którzy w 2024 zrealizowali refundowaną receptę na leki przeciwdepresyjne, świadczenie z rozpoznaniem głównym F00-F99 w 2024r.:</t>
  </si>
  <si>
    <t>w tym, spośród 'nie miało', świadczenie z rozpoznaniem głównym F00-F99 w 2023 r.:</t>
  </si>
  <si>
    <t>w tym, spośród 'nie miało', świadczenie z rozpoznaniem głównym F00-F99 w 2022 r.:</t>
  </si>
  <si>
    <t>w tym, spośród 'nie miało', świadczenie z rozpoznaniem głównym F00-F99 w 2021 r.:</t>
  </si>
  <si>
    <t xml:space="preserve">miało: </t>
  </si>
  <si>
    <t xml:space="preserve">nie miało: </t>
  </si>
  <si>
    <t>Recepty na refundowane leki przeciwdepresyjne a świadczenia udzielone z powodu zaburzeń psychicznych (F00-F99)</t>
  </si>
  <si>
    <t>Tabela 2.21: Informacje o realizacji recept na leki przeciwdepresyjne (refundowane i nierefundowane przez NFZ) (2019-2024)</t>
  </si>
  <si>
    <t>Liczba opakowań (w tys.)</t>
  </si>
  <si>
    <t>Odsetek opakowań z danym roku z daną substacją</t>
  </si>
  <si>
    <t>Sertralinum</t>
  </si>
  <si>
    <t>Escitalopramum</t>
  </si>
  <si>
    <t>Venlafaxinum</t>
  </si>
  <si>
    <t>Opipramolum</t>
  </si>
  <si>
    <t>Trazodoni hydrochloridum</t>
  </si>
  <si>
    <t>Citalopramum</t>
  </si>
  <si>
    <t>Mianserini hydrochloridum</t>
  </si>
  <si>
    <t>Fluoxetinum</t>
  </si>
  <si>
    <t>Paroxetinum</t>
  </si>
  <si>
    <t>Tianeptinum natricum</t>
  </si>
  <si>
    <t>Duloxetinum</t>
  </si>
  <si>
    <t>Informacje o realizacji recept na leki przeciwdepresyjne (refundowane i nierefundowane przez NFZ) (2019-2024)</t>
  </si>
  <si>
    <t>Źródło: Żródło: opracowanie własne na podstawie danych CeZ</t>
  </si>
  <si>
    <t>Wykres 2.23a: Struktura wieku pacjentów realizujących recepty na leki przeciwdepresyjne— leki refundowane i nierefundowane (2019-2024)</t>
  </si>
  <si>
    <t>Rok realizacji</t>
  </si>
  <si>
    <t>&lt;18</t>
  </si>
  <si>
    <t>75-84</t>
  </si>
  <si>
    <t>b.d.</t>
  </si>
  <si>
    <t>Struktura wieku pacjentów realizujących recepty na leki przeciwdepresyjne— leki refundowane i nierefundowane (2019-2024)</t>
  </si>
  <si>
    <t>Wykres 2.23b: Struktura płci pacjentów realizujących recepty na leki przeciwdepresyjne— leki refundowane i nierefundowane (2019-2024)</t>
  </si>
  <si>
    <t>Mężyczyźni</t>
  </si>
  <si>
    <t>Struktura płci pacjentów realizujących recepty na leki przeciwdepresyjne— leki refundowane i nierefundowane (2019-2024)</t>
  </si>
  <si>
    <t>Wykres 2.24a: Liczba opakowań na osobę ze względu na grupy wiekowe dla leków przeciwdepresyjnych — leki refundowane i nierefundowane (2019-2024)</t>
  </si>
  <si>
    <t>Liczba opakowań</t>
  </si>
  <si>
    <t>Liczba opakowań na pacjenta</t>
  </si>
  <si>
    <t>Liczba opakowań na osobę ze względu na grupy wiekowe dla leków przeciwdepresyjnych — leki refundowane i nierefundowane (2019-2024)</t>
  </si>
  <si>
    <t>Wykres 2.24b: Liczba opakowań na osobę ze względu na płeć dla leków przeciwdepresyjnych — leki refundowane i nirefundowane (2019-2024)</t>
  </si>
  <si>
    <t>Liczba opakowań na osobę ze względu na płeć dla leków przeciwdepresyjnych — leki refundowane i nirefundowane (2019-2024)</t>
  </si>
  <si>
    <t>Wykres 2.25: Struktura liczby opakowań wg poziomów odpłatności pacjenta dla leków przeciwdepresyjnych—leki refundowane i nierefundowane (2019-2024)</t>
  </si>
  <si>
    <t>Stopień odpłatności pacjenta</t>
  </si>
  <si>
    <t>Procent opakowań z danym stopniem odpłatności w danym roku</t>
  </si>
  <si>
    <t>100%, lek nie był na liście refundacyjnej</t>
  </si>
  <si>
    <t>100%, lek  był na liście refundacyjnej</t>
  </si>
  <si>
    <t>Refundowane</t>
  </si>
  <si>
    <t>Struktura liczby opakowań wg poziomów odpłatności pacjenta dla leków przeciwdepresyjnych—leki refundowane i nierefundowane (2019-2024)</t>
  </si>
  <si>
    <t>Wykres 2.26: Rozkład wieku pacjentów wybranych do analizy ciągłości farmakoterapii refundowanymi lekami przeciwdepresyjnym na przykładzie sertralinum – pacjenci rozpoczynający terapię substancją sertralinum w 2022 r.</t>
  </si>
  <si>
    <t>Rozkład wieku pacjentów wybranych do analizy ciągłości farmakoterapii refundowanymi lekami przeciwdepresyjnym na przykładzie sertralinum – pacjenci rozpoczynający terapię substancją sertralinum w 2...</t>
  </si>
  <si>
    <t xml:space="preserve"> Z analizy wyłączono osoby, które zmarły w ciągu 180 dni od realizacji pierwszej recepty na refundowany lek antydepresyjny. Ponadto z analizy wykluczono również pacjentów, którzy w czasie obserwacji, czyli od realizacji pierwszej recepty do końca okresu obserwacji zrealizowali receptę na lek przeciwdepresyjny z grupy SSRI z inną substancją czynną niż sertralinum</t>
  </si>
  <si>
    <t>Tabela 2.22: Mediana długości leczenia lekiem refundowanym z substancją czynną sertralinum (czas pomiędzy datą realizacji pierwszej recepty a datą zakończenia terapii) oraz odsetek osób, dla których długość leczenia wynosiła co najmniej 180 dni wg grup wiekowych</t>
  </si>
  <si>
    <t>Liczba osób (tys.)</t>
  </si>
  <si>
    <t>Odsetek w analizowanej populacji</t>
  </si>
  <si>
    <t>Mediana długości leczenia</t>
  </si>
  <si>
    <t>Nowi</t>
  </si>
  <si>
    <t>Powracający</t>
  </si>
  <si>
    <t>Ogółem</t>
  </si>
  <si>
    <t>Łącznie</t>
  </si>
  <si>
    <t>Mediana długości leczenia lekiem refundowanym z substancją czynną sertralinum (czas pomiędzy datą realizacji pierwszej recepty a datą zakończenia terapii) oraz odsetek osób, dla których długość lec...</t>
  </si>
  <si>
    <t>Wykres 2.27: Długość trwania farmakoterapii refundowanymi lekami przeciwdepresyjnymi zawierającymi substancję czynną sertralinum wg grup wiekowych</t>
  </si>
  <si>
    <t>Kategoria</t>
  </si>
  <si>
    <t>mniej niż 180 dni</t>
  </si>
  <si>
    <t>180-269 dni</t>
  </si>
  <si>
    <t>270-359 dni</t>
  </si>
  <si>
    <t>co najmniej 360 dni</t>
  </si>
  <si>
    <t>Długość trwania farmakoterapii refundowanymi lekami przeciwdepresyjnymi zawierającymi substancję czynną sertralinum wg grup wiekowych</t>
  </si>
  <si>
    <t>Tabela 2.23: Długość trwania farmakoterapii refundowanymi lekami przeciwdepresyjnymi zawierającymi substancję czynną sertralinum wg grup wiekowych</t>
  </si>
  <si>
    <t>Odsetek osób, dla których leczenie trwało krócej niż 180 dni</t>
  </si>
  <si>
    <t>Odsetek osób, dla których leczenie trwało 180-269 dni</t>
  </si>
  <si>
    <t>Odsetek osób, dla których leczenie trwało 270-359 dni</t>
  </si>
  <si>
    <t>Odsetek osób, dla których leczenie trwało co najmniej 360 dni</t>
  </si>
  <si>
    <t>Wykres 2.28: Odsetki pacjentów, których farmakoterapia lekami refundowanymi z substancją sertralinum trwała co najmniej 180 dni według województw</t>
  </si>
  <si>
    <t>Odsetki pacjentów, których farmakoterapia lekami refundowanymi z substancją sertralinum trwała co najmniej 180 dni według województw</t>
  </si>
  <si>
    <t>Wykres 2.29: Wskaźnik proporcji pokrycia dni (PDC, ang. proportion of days covered) lekami refundowanymi z sertralinum wg grup wiekowych</t>
  </si>
  <si>
    <t>kat_wiek</t>
  </si>
  <si>
    <t>PDC</t>
  </si>
  <si>
    <t>0-49%</t>
  </si>
  <si>
    <t>50-79%</t>
  </si>
  <si>
    <t>80-99%</t>
  </si>
  <si>
    <t>100%</t>
  </si>
  <si>
    <t>Wskaźnik proporcji pokrycia dni (PDC, ang. proportion of days covered) lekami refundowanymi z sertralinum wg grup wiekowych</t>
  </si>
  <si>
    <t>Tabela 2.24: Wskaźnik proporcji pokrycia dni (PDC, ang. proportion of days covered) lekami refundowanymi z sertralinum wg grup wiekowych</t>
  </si>
  <si>
    <t>PDC 0-49%</t>
  </si>
  <si>
    <t>PDC 50-79%</t>
  </si>
  <si>
    <t>PDC 80-99%</t>
  </si>
  <si>
    <t>PDC 100%</t>
  </si>
  <si>
    <t>Wykres 3.1: Liczba zwolnień (w tys.) z tytułu choroby własnej z powodu dużej depresji—F32, F33 wg ICD-10 (2013–2024)</t>
  </si>
  <si>
    <t>Liczba zaświadczeń</t>
  </si>
  <si>
    <t>Liczba zwolnień (w tys.) z tytułu choroby własnej z powodu dużej depresji—F32, F33 wg ICD-10 (2013–2024)</t>
  </si>
  <si>
    <t>Źródło: opracowanie własne na podstawie danych ZUS</t>
  </si>
  <si>
    <t>Wykres 3.2: Liczba dni (w mln) zwolnień lekarskich z tytułu choroby własnej z powodu dużej depresji—F32, F33 wg ICD-10 (2013–2024)</t>
  </si>
  <si>
    <t>Liczba dni</t>
  </si>
  <si>
    <t>Liczba dni (w mln) zwolnień lekarskich z tytułu choroby własnej z powodu dużej depresji—F32, F33 wg ICD-10 (2013–2024)</t>
  </si>
  <si>
    <t>Wykres 3.3: Średnia długość zwolnienia (w dniach) z tytułu choroby własnej z powodu depresji—F32, F33 wg ICD-10 (2013–2024)</t>
  </si>
  <si>
    <t>Średnia długość zwolnienia (w dniach)</t>
  </si>
  <si>
    <t>Średnia długość zwolnienia (w dniach) z tytułu choroby własnej z powodu depresji—F32, F33 wg ICD-10 (2013–2024)</t>
  </si>
  <si>
    <t>Wykres 3.4: Odsetek orzeczeń z rozpoznaniem dużej depresji (F32, F33 wg ICD-10) wg kategorii stopnia niezdolności do pracy—kobiety (2013–2024)</t>
  </si>
  <si>
    <t>Stopień niezdolności</t>
  </si>
  <si>
    <t>Częściowa niezdolność do pracy</t>
  </si>
  <si>
    <t>Całkowita niezdolność do pracy</t>
  </si>
  <si>
    <t>Niezdolność do samodzielnej egzystencji</t>
  </si>
  <si>
    <t>Odsetek orzeczeń z rozpoznaniem dużej depresji (F32, F33 wg ICD-10) wg kategorii stopnia niezdolności do pracy—kobiety (2013–2024)</t>
  </si>
  <si>
    <t>Wykres 3.5: Odsetek orzeczeń z rozpoznaniem dużej depresji (F32, F33 wg ICD-10) wg kategorii stopnia niezdolności do pracy—mężczyźni (2013–2024)</t>
  </si>
  <si>
    <t>Odsetek orzeczeń z rozpoznaniem dużej depresji (F32, F33 wg ICD-10) wg kategorii stopnia niezdolności do pracy—mężczyźni (2013–2024)</t>
  </si>
  <si>
    <t>Tabela 3.1: Liczba wystawionych orzeczeń z powodu ciężkiej depresji (F32, F33 wg ICD-10) w celach rentowych wg stopnia niezdolności do pracy (2013–2024)</t>
  </si>
  <si>
    <t>Liczba wystawionych orzeczeń z powodu ciężkiej depresji (F32, F33 wg ICD-10) w celach rentowych wg stopnia niezdolności do pracy (2013–2024)</t>
  </si>
  <si>
    <t>Wykres 3.6: Liczba ponownych orzeczeń o niezdolności do pracy z powodu dużej depresji (F32, F33 wg ICD-10) wystawionych dla celów rentowych wg płci (2013–2024)</t>
  </si>
  <si>
    <t>Liczba orzeczeń</t>
  </si>
  <si>
    <t>Liczba ponownych orzeczeń o niezdolności do pracy z powodu dużej depresji (F32, F33 wg ICD-10) wystawionych dla celów rentowych wg płci (2013–2024)</t>
  </si>
  <si>
    <t>Wykres 3.7: Liczba orzeczeń z rozpoznaniem dużej depresji (F32, F33 wg ICD-10) wg kategorii stopnia niezdolności do pracy—kobiety (2013–2024)</t>
  </si>
  <si>
    <t>Liczba orzeczeń z rozpoznaniem dużej depresji (F32, F33 wg ICD-10) wg kategorii stopnia niezdolności do pracy—kobiety (2013–2024)</t>
  </si>
  <si>
    <t>Wykres 3.8: Liczba orzeczeń z rozpoznaniem dużej depresji (F32, F33 wg ICD-10) wg kategorii stopnia niezdolności do pracy—mężczyźni (2013–2024)</t>
  </si>
  <si>
    <t>Liczba orzeczeń z rozpoznaniem dużej depresji (F32, F33 wg ICD-10) wg kategorii stopnia niezdolności do pracy—mężczyźni (2013–2024)</t>
  </si>
  <si>
    <t>Analizę tego, w jakim stopniu pacjenci realizują założenia terapii farmakologicznej w leczeniu epizodów depresji, wykonano na grupie pacjentów, którzy w 2023 roku zrealizowali co najmniej jedną receptę na lek refundowany z substancją czynną sertralinum, a w 2022 roku nie zrealizowali ani jednej recepty na lek refundowany z tą substancją. Okres obserwacji pacjentów trwał od daty realizacji pierwszej recepty w 2023 roku do końca 2024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</si>
</sst>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%"/>
    <numFmt numFmtId="165" formatCode="#,##0.0"/>
  </numFmts>
  <fonts count="7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</font>
    <font>
      <sz val="11"/>
      <color rgb="FF000000"/>
      <name val="Calibri"/>
    </font>
    <font>
      <b/>
      <sz val="18"/>
      <color rgb="FFFFFFFF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1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1" fillId="2" borderId="2" xfId="0" applyFont="1" applyFill="1" applyBorder="1"/>
    <xf numFmtId="0" fontId="2" fillId="0" borderId="2" xfId="0" applyFont="1" applyBorder="1"/>
    <xf numFmtId="0" fontId="2" fillId="0" borderId="5" xfId="0" applyFont="1" applyBorder="1"/>
    <xf numFmtId="164" fontId="2" fillId="0" borderId="0" xfId="0" applyNumberFormat="1" applyFont="1"/>
    <xf numFmtId="164" fontId="2" fillId="0" borderId="2" xfId="0" applyNumberFormat="1" applyFont="1" applyBorder="1"/>
    <xf numFmtId="0" fontId="4" fillId="2" borderId="6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4" fontId="2" fillId="0" borderId="7" xfId="0" applyNumberFormat="1" applyFont="1" applyBorder="1"/>
    <xf numFmtId="0" fontId="2" fillId="0" borderId="8" xfId="0" applyFont="1" applyBorder="1"/>
    <xf numFmtId="164" fontId="2" fillId="0" borderId="5" xfId="0" applyNumberFormat="1" applyFont="1" applyBorder="1"/>
    <xf numFmtId="0" fontId="2" fillId="0" borderId="7" xfId="0" applyFont="1" applyBorder="1"/>
    <xf numFmtId="0" fontId="5" fillId="0" borderId="1" xfId="0" applyFont="1" applyBorder="1"/>
    <xf numFmtId="0" fontId="5" fillId="0" borderId="0" xfId="0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165" fontId="2" fillId="0" borderId="7" xfId="0" applyNumberFormat="1" applyFont="1" applyBorder="1"/>
    <xf numFmtId="164" fontId="2" fillId="0" borderId="7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7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7" xfId="0" applyNumberFormat="1" applyFont="1" applyBorder="1"/>
    <xf numFmtId="165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7" xfId="0" applyNumberFormat="1" applyFont="1" applyBorder="1"/>
    <xf numFmtId="165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5" fontId="2" fillId="0" borderId="7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5" fontId="2" fillId="0" borderId="7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164" fontId="2" fillId="0" borderId="2" xfId="0" applyNumberFormat="1" applyFont="1" applyBorder="1"/>
    <xf numFmtId="3" fontId="2" fillId="0" borderId="7" xfId="0" applyNumberFormat="1" applyFont="1" applyBorder="1"/>
    <xf numFmtId="164" fontId="2" fillId="0" borderId="5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2" fillId="0" borderId="7" xfId="0" applyNumberFormat="1" applyFont="1" applyBorder="1"/>
    <xf numFmtId="44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5" fontId="2" fillId="0" borderId="2" xfId="0" applyNumberFormat="1" applyFont="1" applyBorder="1"/>
    <xf numFmtId="165" fontId="2" fillId="0" borderId="5" xfId="0" applyNumberFormat="1" applyFont="1" applyBorder="1"/>
    <xf numFmtId="165" fontId="2" fillId="0" borderId="2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164" fontId="2" fillId="0" borderId="2" xfId="0" applyNumberFormat="1" applyFont="1" applyBorder="1"/>
    <xf numFmtId="165" fontId="2" fillId="0" borderId="7" xfId="0" applyNumberFormat="1" applyFont="1" applyBorder="1"/>
    <xf numFmtId="164" fontId="2" fillId="0" borderId="5" xfId="0" applyNumberFormat="1" applyFont="1" applyBorder="1"/>
    <xf numFmtId="165" fontId="2" fillId="0" borderId="2" xfId="0" applyNumberFormat="1" applyFont="1" applyBorder="1"/>
    <xf numFmtId="165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5" fontId="2" fillId="0" borderId="2" xfId="0" applyNumberFormat="1" applyFont="1" applyBorder="1"/>
    <xf numFmtId="165" fontId="2" fillId="0" borderId="5" xfId="0" applyNumberFormat="1" applyFont="1" applyBorder="1"/>
    <xf numFmtId="165" fontId="2" fillId="0" borderId="2" xfId="0" applyNumberFormat="1" applyFont="1" applyBorder="1"/>
    <xf numFmtId="165" fontId="2" fillId="0" borderId="5" xfId="0" applyNumberFormat="1" applyFont="1" applyBorder="1"/>
    <xf numFmtId="165" fontId="2" fillId="0" borderId="2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164" fontId="2" fillId="0" borderId="2" xfId="0" applyNumberFormat="1" applyFont="1" applyBorder="1"/>
    <xf numFmtId="165" fontId="2" fillId="0" borderId="7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5" fontId="2" fillId="0" borderId="7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164" fontId="2" fillId="0" borderId="2" xfId="0" applyNumberFormat="1" applyFont="1" applyBorder="1"/>
    <xf numFmtId="165" fontId="2" fillId="0" borderId="7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165" fontId="2" fillId="0" borderId="2" xfId="0" applyNumberFormat="1" applyFont="1" applyBorder="1"/>
    <xf numFmtId="165" fontId="2" fillId="0" borderId="7" xfId="0" applyNumberFormat="1" applyFont="1" applyBorder="1"/>
    <xf numFmtId="164" fontId="2" fillId="0" borderId="7" xfId="0" applyNumberFormat="1" applyFont="1" applyBorder="1"/>
    <xf numFmtId="165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7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7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164" fontId="2" fillId="0" borderId="2" xfId="0" applyNumberFormat="1" applyFont="1" applyBorder="1"/>
    <xf numFmtId="3" fontId="2" fillId="0" borderId="7" xfId="0" applyNumberFormat="1" applyFont="1" applyBorder="1"/>
    <xf numFmtId="164" fontId="2" fillId="0" borderId="5" xfId="0" applyNumberFormat="1" applyFont="1" applyBorder="1"/>
    <xf numFmtId="165" fontId="2" fillId="0" borderId="2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165" fontId="2" fillId="0" borderId="7" xfId="0" applyNumberFormat="1" applyFont="1" applyBorder="1"/>
    <xf numFmtId="164" fontId="2" fillId="0" borderId="7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0" fontId="5" fillId="0" borderId="8" xfId="0" applyFont="1" applyBorder="1"/>
    <xf numFmtId="164" fontId="0" fillId="0" borderId="0" xfId="1" applyNumberFormat="1" applyFont="1"/>
    <xf numFmtId="164" fontId="2" fillId="0" borderId="7" xfId="1" applyNumberFormat="1" applyFont="1" applyBorder="1"/>
    <xf numFmtId="3" fontId="0" fillId="0" borderId="0" xfId="0" applyNumberFormat="1"/>
    <xf numFmtId="164" fontId="2" fillId="0" borderId="2" xfId="1" applyNumberFormat="1" applyFont="1" applyBorder="1"/>
    <xf numFmtId="164" fontId="2" fillId="0" borderId="5" xfId="1" applyNumberFormat="1" applyFont="1" applyBorder="1"/>
    <xf numFmtId="0" fontId="3" fillId="2" borderId="3" xfId="0" applyFont="1" applyFill="1" applyBorder="1"/>
    <xf numFmtId="0" fontId="3" fillId="2" borderId="4" xfId="0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106275</xdr:colOff>
      <xdr:row>2</xdr:row>
      <xdr:rowOff>0</xdr:rowOff>
    </xdr:from>
    <xdr:ext cx="3895725" cy="5194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3525" y="368300"/>
          <a:ext cx="3895725" cy="51943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682485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72293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72293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64933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682485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622300</xdr:colOff>
      <xdr:row>1</xdr:row>
      <xdr:rowOff>146050</xdr:rowOff>
    </xdr:from>
    <xdr:ext cx="5010159" cy="286186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3400" y="330200"/>
          <a:ext cx="5010159" cy="2861866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165100</xdr:colOff>
      <xdr:row>1</xdr:row>
      <xdr:rowOff>88900</xdr:rowOff>
    </xdr:from>
    <xdr:ext cx="6638253" cy="368843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273050"/>
          <a:ext cx="6638253" cy="3688439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1</xdr:row>
      <xdr:rowOff>50800</xdr:rowOff>
    </xdr:from>
    <xdr:ext cx="6917828" cy="384378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950" y="234950"/>
          <a:ext cx="6917828" cy="384378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91163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647700</xdr:colOff>
      <xdr:row>1</xdr:row>
      <xdr:rowOff>146050</xdr:rowOff>
    </xdr:from>
    <xdr:ext cx="4116949" cy="343938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6800" y="330200"/>
          <a:ext cx="4116949" cy="34393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184149</xdr:rowOff>
    </xdr:from>
    <xdr:ext cx="3930650" cy="524086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9250" y="368299"/>
          <a:ext cx="3930650" cy="5240867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749300</xdr:colOff>
      <xdr:row>1</xdr:row>
      <xdr:rowOff>101600</xdr:rowOff>
    </xdr:from>
    <xdr:ext cx="4059799" cy="339163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5050" y="285750"/>
          <a:ext cx="4059799" cy="3391639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622300</xdr:colOff>
      <xdr:row>1</xdr:row>
      <xdr:rowOff>95250</xdr:rowOff>
    </xdr:from>
    <xdr:ext cx="664745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6450" y="279400"/>
          <a:ext cx="6647453" cy="432000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38100</xdr:rowOff>
    </xdr:from>
    <xdr:ext cx="6241053" cy="405589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8150" y="406400"/>
          <a:ext cx="6241053" cy="405589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7718265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627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755650</xdr:colOff>
      <xdr:row>1</xdr:row>
      <xdr:rowOff>63500</xdr:rowOff>
    </xdr:from>
    <xdr:ext cx="4941624" cy="4015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3150" y="247650"/>
          <a:ext cx="4941624" cy="4015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48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531627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755650</xdr:colOff>
      <xdr:row>1</xdr:row>
      <xdr:rowOff>158750</xdr:rowOff>
    </xdr:from>
    <xdr:ext cx="5005124" cy="40671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7850" y="342900"/>
          <a:ext cx="5005124" cy="406716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577850</xdr:colOff>
      <xdr:row>0</xdr:row>
      <xdr:rowOff>107950</xdr:rowOff>
    </xdr:from>
    <xdr:ext cx="531627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2650" y="107950"/>
          <a:ext cx="5316274" cy="4320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520700</xdr:colOff>
      <xdr:row>1</xdr:row>
      <xdr:rowOff>88900</xdr:rowOff>
    </xdr:from>
    <xdr:ext cx="3223593" cy="214868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8300" y="273050"/>
          <a:ext cx="3223593" cy="2148683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7681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</xdr:colOff>
      <xdr:row>2</xdr:row>
      <xdr:rowOff>0</xdr:rowOff>
    </xdr:from>
    <xdr:ext cx="4311650" cy="360204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1101" y="368300"/>
          <a:ext cx="4311650" cy="3602041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7681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628650</xdr:colOff>
      <xdr:row>1</xdr:row>
      <xdr:rowOff>69850</xdr:rowOff>
    </xdr:from>
    <xdr:ext cx="4933959" cy="281833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350" y="254000"/>
          <a:ext cx="4933959" cy="2818339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279400</xdr:colOff>
      <xdr:row>1</xdr:row>
      <xdr:rowOff>38100</xdr:rowOff>
    </xdr:from>
    <xdr:ext cx="4806959" cy="274579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222250"/>
          <a:ext cx="4806959" cy="2745795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584200</xdr:colOff>
      <xdr:row>1</xdr:row>
      <xdr:rowOff>76200</xdr:rowOff>
    </xdr:from>
    <xdr:ext cx="5791209" cy="330801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260350"/>
          <a:ext cx="5791209" cy="330801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959100" cy="538018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9350" y="368300"/>
          <a:ext cx="2959100" cy="5380182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184149</xdr:rowOff>
    </xdr:from>
    <xdr:ext cx="2990850" cy="543790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9350" y="368299"/>
          <a:ext cx="2990850" cy="543790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08496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649772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25400</xdr:colOff>
      <xdr:row>2</xdr:row>
      <xdr:rowOff>0</xdr:rowOff>
    </xdr:from>
    <xdr:ext cx="7657085" cy="430571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3650" y="368300"/>
          <a:ext cx="7657085" cy="43057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3"/>
  <sheetViews>
    <sheetView tabSelected="1" workbookViewId="0">
      <selection sqref="A1:B1"/>
    </sheetView>
  </sheetViews>
  <sheetFormatPr defaultColWidth="10.90625" defaultRowHeight="14.5" x14ac:dyDescent="0.35"/>
  <cols>
    <col min="1" max="1" width="12.7265625" customWidth="1"/>
    <col min="2" max="2" width="192.7265625" customWidth="1"/>
  </cols>
  <sheetData>
    <row r="1" spans="1:2" ht="23.5" x14ac:dyDescent="0.55000000000000004">
      <c r="A1" s="189" t="s">
        <v>0</v>
      </c>
      <c r="B1" s="190"/>
    </row>
    <row r="2" spans="1:2" x14ac:dyDescent="0.35">
      <c r="A2" s="2"/>
      <c r="B2" s="4"/>
    </row>
    <row r="3" spans="1:2" ht="15.5" x14ac:dyDescent="0.35">
      <c r="A3" s="1" t="s">
        <v>1</v>
      </c>
      <c r="B3" s="3" t="s">
        <v>2</v>
      </c>
    </row>
    <row r="4" spans="1:2" x14ac:dyDescent="0.35">
      <c r="A4" s="15" t="str">
        <f>HYPERLINK("#'Wykres 1.1a'!A1", "Wykres 1.1a")</f>
        <v>Wykres 1.1a</v>
      </c>
      <c r="B4" s="4" t="s">
        <v>41</v>
      </c>
    </row>
    <row r="5" spans="1:2" x14ac:dyDescent="0.35">
      <c r="A5" s="15" t="str">
        <f>HYPERLINK("#'Wykres 1.1b'!A1", "Wykres 1.1b")</f>
        <v>Wykres 1.1b</v>
      </c>
      <c r="B5" s="4" t="s">
        <v>44</v>
      </c>
    </row>
    <row r="6" spans="1:2" x14ac:dyDescent="0.35">
      <c r="A6" s="15" t="str">
        <f>HYPERLINK("#'Wykres 1.2'!A1", "Wykres 1.2")</f>
        <v>Wykres 1.2</v>
      </c>
      <c r="B6" s="4" t="s">
        <v>52</v>
      </c>
    </row>
    <row r="7" spans="1:2" x14ac:dyDescent="0.35">
      <c r="A7" s="15" t="str">
        <f>HYPERLINK("#'Wykres 1.3a'!A1", "Wykres 1.3a")</f>
        <v>Wykres 1.3a</v>
      </c>
      <c r="B7" s="4" t="s">
        <v>54</v>
      </c>
    </row>
    <row r="8" spans="1:2" x14ac:dyDescent="0.35">
      <c r="A8" s="15" t="str">
        <f>HYPERLINK("#'Wykres 1.3b'!A1", "Wykres 1.3b")</f>
        <v>Wykres 1.3b</v>
      </c>
      <c r="B8" s="4" t="s">
        <v>56</v>
      </c>
    </row>
    <row r="9" spans="1:2" x14ac:dyDescent="0.35">
      <c r="A9" s="15" t="str">
        <f>HYPERLINK("#'Wykres 1.4'!A1", "Wykres 1.4")</f>
        <v>Wykres 1.4</v>
      </c>
      <c r="B9" s="4" t="s">
        <v>61</v>
      </c>
    </row>
    <row r="10" spans="1:2" x14ac:dyDescent="0.35">
      <c r="A10" s="15" t="str">
        <f>HYPERLINK("#'Tabela 2.1'!A1", "Tabela 2.1")</f>
        <v>Tabela 2.1</v>
      </c>
      <c r="B10" s="4" t="s">
        <v>72</v>
      </c>
    </row>
    <row r="11" spans="1:2" x14ac:dyDescent="0.35">
      <c r="A11" s="15" t="str">
        <f>HYPERLINK("#'Wykres 2.1'!A1", "Wykres 2.1")</f>
        <v>Wykres 2.1</v>
      </c>
      <c r="B11" s="4" t="s">
        <v>77</v>
      </c>
    </row>
    <row r="12" spans="1:2" x14ac:dyDescent="0.35">
      <c r="A12" s="15" t="str">
        <f>HYPERLINK("#'Wykres 2.2'!A1", "Wykres 2.2")</f>
        <v>Wykres 2.2</v>
      </c>
      <c r="B12" s="4" t="s">
        <v>96</v>
      </c>
    </row>
    <row r="13" spans="1:2" x14ac:dyDescent="0.35">
      <c r="A13" s="15" t="str">
        <f>HYPERLINK("#'Tabela 2.2'!A1", "Tabela 2.2")</f>
        <v>Tabela 2.2</v>
      </c>
      <c r="B13" s="4" t="s">
        <v>103</v>
      </c>
    </row>
    <row r="14" spans="1:2" x14ac:dyDescent="0.35">
      <c r="A14" s="15" t="str">
        <f>HYPERLINK("#'Wykres 2.3'!A1", "Wykres 2.3")</f>
        <v>Wykres 2.3</v>
      </c>
      <c r="B14" s="4" t="s">
        <v>120</v>
      </c>
    </row>
    <row r="15" spans="1:2" x14ac:dyDescent="0.35">
      <c r="A15" s="15" t="str">
        <f>HYPERLINK("#'Wykres 2.4'!A1", "Wykres 2.4")</f>
        <v>Wykres 2.4</v>
      </c>
      <c r="B15" s="4" t="s">
        <v>122</v>
      </c>
    </row>
    <row r="16" spans="1:2" x14ac:dyDescent="0.35">
      <c r="A16" s="15" t="str">
        <f>HYPERLINK("#'Tabela 2.3'!A1", "Tabela 2.3")</f>
        <v>Tabela 2.3</v>
      </c>
      <c r="B16" s="4" t="s">
        <v>127</v>
      </c>
    </row>
    <row r="17" spans="1:2" x14ac:dyDescent="0.35">
      <c r="A17" s="15" t="str">
        <f>HYPERLINK("#'Tabela 2.4'!A1", "Tabela 2.4")</f>
        <v>Tabela 2.4</v>
      </c>
      <c r="B17" s="4" t="s">
        <v>135</v>
      </c>
    </row>
    <row r="18" spans="1:2" x14ac:dyDescent="0.35">
      <c r="A18" s="15" t="str">
        <f>HYPERLINK("#'Tabela 2.5'!A1", "Tabela 2.5")</f>
        <v>Tabela 2.5</v>
      </c>
      <c r="B18" s="4" t="s">
        <v>145</v>
      </c>
    </row>
    <row r="19" spans="1:2" x14ac:dyDescent="0.35">
      <c r="A19" s="15" t="str">
        <f>HYPERLINK("#'Wykres 2.5'!A1", "Wykres 2.5")</f>
        <v>Wykres 2.5</v>
      </c>
      <c r="B19" s="4" t="s">
        <v>151</v>
      </c>
    </row>
    <row r="20" spans="1:2" x14ac:dyDescent="0.35">
      <c r="A20" s="15" t="str">
        <f>HYPERLINK("#'Tabela 2.6'!A1", "Tabela 2.6")</f>
        <v>Tabela 2.6</v>
      </c>
      <c r="B20" s="4" t="s">
        <v>160</v>
      </c>
    </row>
    <row r="21" spans="1:2" x14ac:dyDescent="0.35">
      <c r="A21" s="15" t="str">
        <f>HYPERLINK("#'Wykres 2.6'!A1", "Wykres 2.6")</f>
        <v>Wykres 2.6</v>
      </c>
      <c r="B21" s="4" t="s">
        <v>166</v>
      </c>
    </row>
    <row r="22" spans="1:2" x14ac:dyDescent="0.35">
      <c r="A22" s="15" t="str">
        <f>HYPERLINK("#'Tabela 2.7'!A1", "Tabela 2.7")</f>
        <v>Tabela 2.7</v>
      </c>
      <c r="B22" s="4" t="s">
        <v>172</v>
      </c>
    </row>
    <row r="23" spans="1:2" x14ac:dyDescent="0.35">
      <c r="A23" s="15" t="str">
        <f>HYPERLINK("#'Tabela 2.8'!A1", "Tabela 2.8")</f>
        <v>Tabela 2.8</v>
      </c>
      <c r="B23" s="4" t="s">
        <v>177</v>
      </c>
    </row>
    <row r="24" spans="1:2" x14ac:dyDescent="0.35">
      <c r="A24" s="15" t="str">
        <f>HYPERLINK("#'Tabela 2.9'!A1", "Tabela 2.9")</f>
        <v>Tabela 2.9</v>
      </c>
      <c r="B24" s="4" t="s">
        <v>185</v>
      </c>
    </row>
    <row r="25" spans="1:2" x14ac:dyDescent="0.35">
      <c r="A25" s="15" t="str">
        <f>HYPERLINK("#'Wykres 2.7'!A1", "Wykres 2.7")</f>
        <v>Wykres 2.7</v>
      </c>
      <c r="B25" s="4" t="s">
        <v>190</v>
      </c>
    </row>
    <row r="26" spans="1:2" x14ac:dyDescent="0.35">
      <c r="A26" s="15" t="str">
        <f>HYPERLINK("#'Wykres 2.8'!A1", "Wykres 2.8")</f>
        <v>Wykres 2.8</v>
      </c>
      <c r="B26" s="4" t="s">
        <v>195</v>
      </c>
    </row>
    <row r="27" spans="1:2" x14ac:dyDescent="0.35">
      <c r="A27" s="15" t="str">
        <f>HYPERLINK("#'Tabela 2.10'!A1", "Tabela 2.10")</f>
        <v>Tabela 2.10</v>
      </c>
      <c r="B27" s="4" t="s">
        <v>201</v>
      </c>
    </row>
    <row r="28" spans="1:2" x14ac:dyDescent="0.35">
      <c r="A28" s="15" t="str">
        <f>HYPERLINK("#'Wykres 2.9'!A1", "Wykres 2.9")</f>
        <v>Wykres 2.9</v>
      </c>
      <c r="B28" s="4" t="s">
        <v>209</v>
      </c>
    </row>
    <row r="29" spans="1:2" x14ac:dyDescent="0.35">
      <c r="A29" s="15" t="str">
        <f>HYPERLINK("#'Wykres 2.10'!A1", "Wykres 2.10")</f>
        <v>Wykres 2.10</v>
      </c>
      <c r="B29" s="4" t="s">
        <v>213</v>
      </c>
    </row>
    <row r="30" spans="1:2" x14ac:dyDescent="0.35">
      <c r="A30" s="15" t="str">
        <f>HYPERLINK("#'Tabela 2.11'!A1", "Tabela 2.11")</f>
        <v>Tabela 2.11</v>
      </c>
      <c r="B30" s="4" t="s">
        <v>219</v>
      </c>
    </row>
    <row r="31" spans="1:2" x14ac:dyDescent="0.35">
      <c r="A31" s="15" t="str">
        <f>HYPERLINK("#'Tabela 2.12'!A1", "Tabela 2.12")</f>
        <v>Tabela 2.12</v>
      </c>
      <c r="B31" s="4" t="s">
        <v>224</v>
      </c>
    </row>
    <row r="32" spans="1:2" x14ac:dyDescent="0.35">
      <c r="A32" s="15" t="str">
        <f>HYPERLINK("#'Wykres 2.11'!A1", "Wykres 2.11")</f>
        <v>Wykres 2.11</v>
      </c>
      <c r="B32" s="4" t="s">
        <v>227</v>
      </c>
    </row>
    <row r="33" spans="1:2" x14ac:dyDescent="0.35">
      <c r="A33" s="15" t="str">
        <f>HYPERLINK("#'Wykres 2.12'!A1", "Wykres 2.12")</f>
        <v>Wykres 2.12</v>
      </c>
      <c r="B33" s="4" t="s">
        <v>231</v>
      </c>
    </row>
    <row r="34" spans="1:2" x14ac:dyDescent="0.35">
      <c r="A34" s="15" t="str">
        <f>HYPERLINK("#'Tabela 2.13'!A1", "Tabela 2.13")</f>
        <v>Tabela 2.13</v>
      </c>
      <c r="B34" s="4" t="s">
        <v>243</v>
      </c>
    </row>
    <row r="35" spans="1:2" x14ac:dyDescent="0.35">
      <c r="A35" s="15" t="str">
        <f>HYPERLINK("#'Wykres 2.13'!A1", "Wykres 2.13")</f>
        <v>Wykres 2.13</v>
      </c>
      <c r="B35" s="4" t="s">
        <v>246</v>
      </c>
    </row>
    <row r="36" spans="1:2" x14ac:dyDescent="0.35">
      <c r="A36" s="15" t="str">
        <f>HYPERLINK("#'Wykres 2.14'!A1", "Wykres 2.14")</f>
        <v>Wykres 2.14</v>
      </c>
      <c r="B36" s="4" t="s">
        <v>248</v>
      </c>
    </row>
    <row r="37" spans="1:2" x14ac:dyDescent="0.35">
      <c r="A37" s="15" t="str">
        <f>HYPERLINK("#'Wykres 2.15'!A1", "Wykres 2.15")</f>
        <v>Wykres 2.15</v>
      </c>
      <c r="B37" s="4" t="s">
        <v>250</v>
      </c>
    </row>
    <row r="38" spans="1:2" x14ac:dyDescent="0.35">
      <c r="A38" s="15" t="str">
        <f>HYPERLINK("#'Wykres 2.16'!A1", "Wykres 2.16")</f>
        <v>Wykres 2.16</v>
      </c>
      <c r="B38" s="4" t="s">
        <v>254</v>
      </c>
    </row>
    <row r="39" spans="1:2" x14ac:dyDescent="0.35">
      <c r="A39" s="15" t="str">
        <f>HYPERLINK("#'Wykres 2.17'!A1", "Wykres 2.17")</f>
        <v>Wykres 2.17</v>
      </c>
      <c r="B39" s="4" t="s">
        <v>256</v>
      </c>
    </row>
    <row r="40" spans="1:2" x14ac:dyDescent="0.35">
      <c r="A40" s="15" t="str">
        <f>HYPERLINK("#'Tabela 2.14'!A1", "Tabela 2.14")</f>
        <v>Tabela 2.14</v>
      </c>
      <c r="B40" s="4" t="s">
        <v>263</v>
      </c>
    </row>
    <row r="41" spans="1:2" x14ac:dyDescent="0.35">
      <c r="A41" s="15" t="str">
        <f>HYPERLINK("#'Wykres 2.18'!A1", "Wykres 2.18")</f>
        <v>Wykres 2.18</v>
      </c>
      <c r="B41" s="4" t="s">
        <v>273</v>
      </c>
    </row>
    <row r="42" spans="1:2" x14ac:dyDescent="0.35">
      <c r="A42" s="15" t="str">
        <f>HYPERLINK("#'Tabela 2.15'!A1", "Tabela 2.15")</f>
        <v>Tabela 2.15</v>
      </c>
      <c r="B42" s="4" t="s">
        <v>283</v>
      </c>
    </row>
    <row r="43" spans="1:2" x14ac:dyDescent="0.35">
      <c r="A43" s="15" t="str">
        <f>HYPERLINK("#'Wykres 2.19'!A1", "Wykres 2.19")</f>
        <v>Wykres 2.19</v>
      </c>
      <c r="B43" s="4" t="s">
        <v>285</v>
      </c>
    </row>
    <row r="44" spans="1:2" x14ac:dyDescent="0.35">
      <c r="A44" s="15" t="str">
        <f>HYPERLINK("#'Wykres 2.20'!A1", "Wykres 2.20")</f>
        <v>Wykres 2.20</v>
      </c>
      <c r="B44" s="4" t="s">
        <v>288</v>
      </c>
    </row>
    <row r="45" spans="1:2" x14ac:dyDescent="0.35">
      <c r="A45" s="15" t="str">
        <f>HYPERLINK("#'Tabela 2.16'!A1", "Tabela 2.16")</f>
        <v>Tabela 2.16</v>
      </c>
      <c r="B45" s="4" t="s">
        <v>292</v>
      </c>
    </row>
    <row r="46" spans="1:2" x14ac:dyDescent="0.35">
      <c r="A46" s="15" t="str">
        <f>HYPERLINK("#'Tabela 2.17'!A1", "Tabela 2.17")</f>
        <v>Tabela 2.17</v>
      </c>
      <c r="B46" s="4" t="s">
        <v>294</v>
      </c>
    </row>
    <row r="47" spans="1:2" x14ac:dyDescent="0.35">
      <c r="A47" s="15" t="str">
        <f>HYPERLINK("#'Wykres 2.21'!A1", "Wykres 2.21")</f>
        <v>Wykres 2.21</v>
      </c>
      <c r="B47" s="4" t="s">
        <v>297</v>
      </c>
    </row>
    <row r="48" spans="1:2" x14ac:dyDescent="0.35">
      <c r="A48" s="15" t="str">
        <f>HYPERLINK("#'Tabela 2.18'!A1", "Tabela 2.18")</f>
        <v>Tabela 2.18</v>
      </c>
      <c r="B48" s="4" t="s">
        <v>306</v>
      </c>
    </row>
    <row r="49" spans="1:2" x14ac:dyDescent="0.35">
      <c r="A49" s="15" t="str">
        <f>HYPERLINK("#'Tabela 2.19'!A1", "Tabela 2.19")</f>
        <v>Tabela 2.19</v>
      </c>
      <c r="B49" s="4" t="s">
        <v>352</v>
      </c>
    </row>
    <row r="50" spans="1:2" x14ac:dyDescent="0.35">
      <c r="A50" s="15" t="str">
        <f>HYPERLINK("#'Tabela 2.20'!A1", "Tabela 2.20")</f>
        <v>Tabela 2.20</v>
      </c>
      <c r="B50" s="4" t="s">
        <v>491</v>
      </c>
    </row>
    <row r="51" spans="1:2" x14ac:dyDescent="0.35">
      <c r="A51" s="15" t="str">
        <f>HYPERLINK("#'Wykres 2.22'!A1", "Wykres 2.22")</f>
        <v>Wykres 2.22</v>
      </c>
      <c r="B51" s="4" t="s">
        <v>500</v>
      </c>
    </row>
    <row r="52" spans="1:2" x14ac:dyDescent="0.35">
      <c r="A52" s="15" t="str">
        <f>HYPERLINK("#'Tabela 2.21'!A1", "Tabela 2.21")</f>
        <v>Tabela 2.21</v>
      </c>
      <c r="B52" s="4" t="s">
        <v>515</v>
      </c>
    </row>
    <row r="53" spans="1:2" x14ac:dyDescent="0.35">
      <c r="A53" s="15" t="str">
        <f>HYPERLINK("#'Wykres 2.23a'!A1", "Wykres 2.23a")</f>
        <v>Wykres 2.23a</v>
      </c>
      <c r="B53" s="4" t="s">
        <v>522</v>
      </c>
    </row>
    <row r="54" spans="1:2" x14ac:dyDescent="0.35">
      <c r="A54" s="15" t="str">
        <f>HYPERLINK("#'Wykres 2.23b'!A1", "Wykres 2.23b")</f>
        <v>Wykres 2.23b</v>
      </c>
      <c r="B54" s="4" t="s">
        <v>525</v>
      </c>
    </row>
    <row r="55" spans="1:2" x14ac:dyDescent="0.35">
      <c r="A55" s="15" t="str">
        <f>HYPERLINK("#'Wykres 2.24a'!A1", "Wykres 2.24a")</f>
        <v>Wykres 2.24a</v>
      </c>
      <c r="B55" s="4" t="s">
        <v>529</v>
      </c>
    </row>
    <row r="56" spans="1:2" x14ac:dyDescent="0.35">
      <c r="A56" s="15" t="str">
        <f>HYPERLINK("#'Wykres 2.24b'!A1", "Wykres 2.24b")</f>
        <v>Wykres 2.24b</v>
      </c>
      <c r="B56" s="4" t="s">
        <v>531</v>
      </c>
    </row>
    <row r="57" spans="1:2" x14ac:dyDescent="0.35">
      <c r="A57" s="15" t="str">
        <f>HYPERLINK("#'Wykres 2.25'!A1", "Wykres 2.25")</f>
        <v>Wykres 2.25</v>
      </c>
      <c r="B57" s="4" t="s">
        <v>538</v>
      </c>
    </row>
    <row r="58" spans="1:2" x14ac:dyDescent="0.35">
      <c r="A58" s="15" t="str">
        <f>HYPERLINK("#'Wykres 2.26'!A1", "Wykres 2.26")</f>
        <v>Wykres 2.26</v>
      </c>
      <c r="B58" s="4" t="s">
        <v>540</v>
      </c>
    </row>
    <row r="59" spans="1:2" x14ac:dyDescent="0.35">
      <c r="A59" s="15" t="str">
        <f>HYPERLINK("#'Tabela 2.22'!A1", "Tabela 2.22")</f>
        <v>Tabela 2.22</v>
      </c>
      <c r="B59" s="4" t="s">
        <v>550</v>
      </c>
    </row>
    <row r="60" spans="1:2" x14ac:dyDescent="0.35">
      <c r="A60" s="15" t="str">
        <f>HYPERLINK("#'Wykres 2.27'!A1", "Wykres 2.27")</f>
        <v>Wykres 2.27</v>
      </c>
      <c r="B60" s="4" t="s">
        <v>557</v>
      </c>
    </row>
    <row r="61" spans="1:2" x14ac:dyDescent="0.35">
      <c r="A61" s="15" t="str">
        <f>HYPERLINK("#'Tabela 2.23'!A1", "Tabela 2.23")</f>
        <v>Tabela 2.23</v>
      </c>
      <c r="B61" s="4" t="s">
        <v>557</v>
      </c>
    </row>
    <row r="62" spans="1:2" x14ac:dyDescent="0.35">
      <c r="A62" s="15" t="str">
        <f>HYPERLINK("#'Wykres 2.28'!A1", "Wykres 2.28")</f>
        <v>Wykres 2.28</v>
      </c>
      <c r="B62" s="4" t="s">
        <v>564</v>
      </c>
    </row>
    <row r="63" spans="1:2" x14ac:dyDescent="0.35">
      <c r="A63" s="15" t="str">
        <f>HYPERLINK("#'Wykres 2.29'!A1", "Wykres 2.29")</f>
        <v>Wykres 2.29</v>
      </c>
      <c r="B63" s="4" t="s">
        <v>572</v>
      </c>
    </row>
    <row r="64" spans="1:2" x14ac:dyDescent="0.35">
      <c r="A64" s="15" t="str">
        <f>HYPERLINK("#'Tabela 2.24'!A1", "Tabela 2.24")</f>
        <v>Tabela 2.24</v>
      </c>
      <c r="B64" s="4" t="s">
        <v>572</v>
      </c>
    </row>
    <row r="65" spans="1:2" x14ac:dyDescent="0.35">
      <c r="A65" s="15" t="str">
        <f>HYPERLINK("#'Wykres 3.1'!A1", "Wykres 3.1")</f>
        <v>Wykres 3.1</v>
      </c>
      <c r="B65" s="4" t="s">
        <v>580</v>
      </c>
    </row>
    <row r="66" spans="1:2" x14ac:dyDescent="0.35">
      <c r="A66" s="15" t="str">
        <f>HYPERLINK("#'Wykres 3.2'!A1", "Wykres 3.2")</f>
        <v>Wykres 3.2</v>
      </c>
      <c r="B66" s="4" t="s">
        <v>584</v>
      </c>
    </row>
    <row r="67" spans="1:2" x14ac:dyDescent="0.35">
      <c r="A67" s="15" t="str">
        <f>HYPERLINK("#'Wykres 3.3'!A1", "Wykres 3.3")</f>
        <v>Wykres 3.3</v>
      </c>
      <c r="B67" s="4" t="s">
        <v>587</v>
      </c>
    </row>
    <row r="68" spans="1:2" x14ac:dyDescent="0.35">
      <c r="A68" s="15" t="str">
        <f>HYPERLINK("#'Wykres 3.4'!A1", "Wykres 3.4")</f>
        <v>Wykres 3.4</v>
      </c>
      <c r="B68" s="4" t="s">
        <v>593</v>
      </c>
    </row>
    <row r="69" spans="1:2" x14ac:dyDescent="0.35">
      <c r="A69" s="15" t="str">
        <f>HYPERLINK("#'Wykres 3.5'!A1", "Wykres 3.5")</f>
        <v>Wykres 3.5</v>
      </c>
      <c r="B69" s="4" t="s">
        <v>595</v>
      </c>
    </row>
    <row r="70" spans="1:2" x14ac:dyDescent="0.35">
      <c r="A70" s="15" t="str">
        <f>HYPERLINK("#'Tabela 3.1'!A1", "Tabela 3.1")</f>
        <v>Tabela 3.1</v>
      </c>
      <c r="B70" s="4" t="s">
        <v>597</v>
      </c>
    </row>
    <row r="71" spans="1:2" x14ac:dyDescent="0.35">
      <c r="A71" s="15" t="str">
        <f>HYPERLINK("#'Wykres 3.6'!A1", "Wykres 3.6")</f>
        <v>Wykres 3.6</v>
      </c>
      <c r="B71" s="4" t="s">
        <v>600</v>
      </c>
    </row>
    <row r="72" spans="1:2" x14ac:dyDescent="0.35">
      <c r="A72" s="15" t="str">
        <f>HYPERLINK("#'Wykres 3.7'!A1", "Wykres 3.7")</f>
        <v>Wykres 3.7</v>
      </c>
      <c r="B72" s="4" t="s">
        <v>602</v>
      </c>
    </row>
    <row r="73" spans="1:2" x14ac:dyDescent="0.35">
      <c r="A73" s="183" t="str">
        <f>HYPERLINK("#'Wykres 3.8'!A1", "Wykres 3.8")</f>
        <v>Wykres 3.8</v>
      </c>
      <c r="B73" s="5" t="s">
        <v>604</v>
      </c>
    </row>
  </sheetData>
  <mergeCells count="1">
    <mergeCell ref="A1:B1"/>
  </mergeCell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3"/>
  <sheetViews>
    <sheetView workbookViewId="0">
      <selection activeCell="C13" sqref="C13"/>
    </sheetView>
  </sheetViews>
  <sheetFormatPr defaultColWidth="10.90625" defaultRowHeight="14.5" x14ac:dyDescent="0.35"/>
  <cols>
    <col min="1" max="1" width="21.7265625" customWidth="1"/>
    <col min="2" max="2" width="18.7265625" customWidth="1"/>
  </cols>
  <sheetData>
    <row r="1" spans="1:2" x14ac:dyDescent="0.35">
      <c r="A1" t="s">
        <v>78</v>
      </c>
    </row>
    <row r="3" spans="1:2" x14ac:dyDescent="0.35">
      <c r="A3" s="9" t="s">
        <v>79</v>
      </c>
      <c r="B3" s="10" t="s">
        <v>6</v>
      </c>
    </row>
    <row r="4" spans="1:2" x14ac:dyDescent="0.35">
      <c r="A4" s="2" t="s">
        <v>80</v>
      </c>
      <c r="B4" s="41">
        <v>1.7999999999999999E-2</v>
      </c>
    </row>
    <row r="5" spans="1:2" x14ac:dyDescent="0.35">
      <c r="A5" s="2" t="s">
        <v>81</v>
      </c>
      <c r="B5" s="41">
        <v>2.9000000000000001E-2</v>
      </c>
    </row>
    <row r="6" spans="1:2" x14ac:dyDescent="0.35">
      <c r="A6" s="2" t="s">
        <v>82</v>
      </c>
      <c r="B6" s="41">
        <v>0.03</v>
      </c>
    </row>
    <row r="7" spans="1:2" x14ac:dyDescent="0.35">
      <c r="A7" s="2" t="s">
        <v>83</v>
      </c>
      <c r="B7" s="41">
        <v>1.7000000000000001E-2</v>
      </c>
    </row>
    <row r="8" spans="1:2" x14ac:dyDescent="0.35">
      <c r="A8" s="2" t="s">
        <v>84</v>
      </c>
      <c r="B8" s="41">
        <v>2.7E-2</v>
      </c>
    </row>
    <row r="9" spans="1:2" x14ac:dyDescent="0.35">
      <c r="A9" s="2" t="s">
        <v>85</v>
      </c>
      <c r="B9" s="41">
        <v>2.3E-2</v>
      </c>
    </row>
    <row r="10" spans="1:2" x14ac:dyDescent="0.35">
      <c r="A10" s="2" t="s">
        <v>86</v>
      </c>
      <c r="B10" s="41">
        <v>2.1000000000000001E-2</v>
      </c>
    </row>
    <row r="11" spans="1:2" x14ac:dyDescent="0.35">
      <c r="A11" s="2" t="s">
        <v>87</v>
      </c>
      <c r="B11" s="41">
        <v>1.7999999999999999E-2</v>
      </c>
    </row>
    <row r="12" spans="1:2" x14ac:dyDescent="0.35">
      <c r="A12" s="2" t="s">
        <v>88</v>
      </c>
      <c r="B12" s="41">
        <v>2.4E-2</v>
      </c>
    </row>
    <row r="13" spans="1:2" x14ac:dyDescent="0.35">
      <c r="A13" s="2" t="s">
        <v>89</v>
      </c>
      <c r="B13" s="41">
        <v>2.5000000000000001E-2</v>
      </c>
    </row>
    <row r="14" spans="1:2" x14ac:dyDescent="0.35">
      <c r="A14" s="2" t="s">
        <v>90</v>
      </c>
      <c r="B14" s="41">
        <v>2.5999999999999999E-2</v>
      </c>
    </row>
    <row r="15" spans="1:2" x14ac:dyDescent="0.35">
      <c r="A15" s="2" t="s">
        <v>91</v>
      </c>
      <c r="B15" s="41">
        <v>2.4E-2</v>
      </c>
    </row>
    <row r="16" spans="1:2" x14ac:dyDescent="0.35">
      <c r="A16" s="2" t="s">
        <v>92</v>
      </c>
      <c r="B16" s="41">
        <v>0.02</v>
      </c>
    </row>
    <row r="17" spans="1:2" x14ac:dyDescent="0.35">
      <c r="A17" s="2" t="s">
        <v>93</v>
      </c>
      <c r="B17" s="41">
        <v>1.6E-2</v>
      </c>
    </row>
    <row r="18" spans="1:2" x14ac:dyDescent="0.35">
      <c r="A18" s="2" t="s">
        <v>94</v>
      </c>
      <c r="B18" s="41">
        <v>2.7E-2</v>
      </c>
    </row>
    <row r="19" spans="1:2" x14ac:dyDescent="0.35">
      <c r="A19" s="12" t="s">
        <v>95</v>
      </c>
      <c r="B19" s="42">
        <v>1.4E-2</v>
      </c>
    </row>
    <row r="21" spans="1:2" x14ac:dyDescent="0.35">
      <c r="A21" t="s">
        <v>97</v>
      </c>
    </row>
    <row r="23" spans="1:2" x14ac:dyDescent="0.35">
      <c r="A23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"/>
  <sheetViews>
    <sheetView workbookViewId="0"/>
  </sheetViews>
  <sheetFormatPr defaultColWidth="10.90625" defaultRowHeight="14.5" x14ac:dyDescent="0.35"/>
  <cols>
    <col min="1" max="1" width="6.7265625" customWidth="1"/>
    <col min="2" max="2" width="16.7265625" customWidth="1"/>
    <col min="3" max="3" width="36.7265625" customWidth="1"/>
    <col min="4" max="4" width="110.7265625" customWidth="1"/>
    <col min="5" max="5" width="45.7265625" customWidth="1"/>
    <col min="6" max="6" width="29.7265625" customWidth="1"/>
  </cols>
  <sheetData>
    <row r="1" spans="1:6" x14ac:dyDescent="0.35">
      <c r="A1" t="s">
        <v>98</v>
      </c>
    </row>
    <row r="3" spans="1:6" x14ac:dyDescent="0.35">
      <c r="A3" s="9" t="s">
        <v>4</v>
      </c>
      <c r="B3" s="8" t="s">
        <v>63</v>
      </c>
      <c r="C3" s="8" t="s">
        <v>99</v>
      </c>
      <c r="D3" s="8" t="s">
        <v>100</v>
      </c>
      <c r="E3" s="8" t="s">
        <v>101</v>
      </c>
      <c r="F3" s="10" t="s">
        <v>102</v>
      </c>
    </row>
    <row r="4" spans="1:6" x14ac:dyDescent="0.35">
      <c r="A4" s="2">
        <v>2013</v>
      </c>
      <c r="B4">
        <v>542.6</v>
      </c>
      <c r="C4">
        <v>266.10000000000002</v>
      </c>
      <c r="D4">
        <v>298.2</v>
      </c>
      <c r="E4">
        <v>10</v>
      </c>
      <c r="F4" s="4">
        <v>7.6</v>
      </c>
    </row>
    <row r="5" spans="1:6" x14ac:dyDescent="0.35">
      <c r="A5" s="2">
        <v>2014</v>
      </c>
      <c r="B5">
        <v>538.9</v>
      </c>
      <c r="C5">
        <v>260.89999999999998</v>
      </c>
      <c r="D5">
        <v>298.10000000000002</v>
      </c>
      <c r="E5">
        <v>9.5</v>
      </c>
      <c r="F5" s="4">
        <v>8.1999999999999993</v>
      </c>
    </row>
    <row r="6" spans="1:6" x14ac:dyDescent="0.35">
      <c r="A6" s="2">
        <v>2015</v>
      </c>
      <c r="B6">
        <v>533</v>
      </c>
      <c r="C6">
        <v>256</v>
      </c>
      <c r="D6">
        <v>296.2</v>
      </c>
      <c r="E6">
        <v>8.5</v>
      </c>
      <c r="F6" s="4">
        <v>8.1999999999999993</v>
      </c>
    </row>
    <row r="7" spans="1:6" x14ac:dyDescent="0.35">
      <c r="A7" s="2">
        <v>2016</v>
      </c>
      <c r="B7">
        <v>527.6</v>
      </c>
      <c r="C7">
        <v>253.7</v>
      </c>
      <c r="D7">
        <v>292.60000000000002</v>
      </c>
      <c r="E7">
        <v>8.4</v>
      </c>
      <c r="F7" s="4">
        <v>8.1</v>
      </c>
    </row>
    <row r="8" spans="1:6" x14ac:dyDescent="0.35">
      <c r="A8" s="2">
        <v>2017</v>
      </c>
      <c r="B8">
        <v>517</v>
      </c>
      <c r="C8">
        <v>247.4</v>
      </c>
      <c r="D8">
        <v>287.5</v>
      </c>
      <c r="E8">
        <v>8.1999999999999993</v>
      </c>
      <c r="F8" s="4">
        <v>8.1</v>
      </c>
    </row>
    <row r="9" spans="1:6" x14ac:dyDescent="0.35">
      <c r="A9" s="2">
        <v>2018</v>
      </c>
      <c r="B9">
        <v>502.4</v>
      </c>
      <c r="C9">
        <v>240.3</v>
      </c>
      <c r="D9">
        <v>283.89999999999998</v>
      </c>
      <c r="E9">
        <v>7.9</v>
      </c>
      <c r="F9" s="4">
        <v>7.7</v>
      </c>
    </row>
    <row r="10" spans="1:6" x14ac:dyDescent="0.35">
      <c r="A10" s="2">
        <v>2019</v>
      </c>
      <c r="B10">
        <v>483.1</v>
      </c>
      <c r="C10">
        <v>253</v>
      </c>
      <c r="D10">
        <v>277.89999999999998</v>
      </c>
      <c r="E10">
        <v>7.7</v>
      </c>
      <c r="F10" s="4">
        <v>7.3</v>
      </c>
    </row>
    <row r="11" spans="1:6" x14ac:dyDescent="0.35">
      <c r="A11" s="2">
        <v>2020</v>
      </c>
      <c r="B11">
        <v>456.5</v>
      </c>
      <c r="C11">
        <v>234.9</v>
      </c>
      <c r="D11">
        <v>264.2</v>
      </c>
      <c r="E11">
        <v>7.2</v>
      </c>
      <c r="F11" s="4">
        <v>6.4</v>
      </c>
    </row>
    <row r="12" spans="1:6" x14ac:dyDescent="0.35">
      <c r="A12" s="2">
        <v>2021</v>
      </c>
      <c r="B12">
        <v>476.8</v>
      </c>
      <c r="C12">
        <v>249.8</v>
      </c>
      <c r="D12">
        <v>274.60000000000002</v>
      </c>
      <c r="E12">
        <v>7.7</v>
      </c>
      <c r="F12" s="4">
        <v>6.7</v>
      </c>
    </row>
    <row r="13" spans="1:6" x14ac:dyDescent="0.35">
      <c r="A13" s="2">
        <v>2022</v>
      </c>
      <c r="B13">
        <v>500.3</v>
      </c>
      <c r="C13">
        <v>268.60000000000002</v>
      </c>
      <c r="D13">
        <v>289.7</v>
      </c>
      <c r="E13">
        <v>7.9</v>
      </c>
      <c r="F13" s="4">
        <v>7.6</v>
      </c>
    </row>
    <row r="14" spans="1:6" x14ac:dyDescent="0.35">
      <c r="A14" s="2">
        <v>2023</v>
      </c>
      <c r="B14">
        <v>503.6</v>
      </c>
      <c r="C14">
        <v>289.8</v>
      </c>
      <c r="D14">
        <v>306.8</v>
      </c>
      <c r="E14">
        <v>8.5</v>
      </c>
      <c r="F14" s="4">
        <v>7.7</v>
      </c>
    </row>
    <row r="15" spans="1:6" x14ac:dyDescent="0.35">
      <c r="A15" s="12">
        <v>2024</v>
      </c>
      <c r="B15" s="14">
        <v>488.4</v>
      </c>
      <c r="C15" s="14">
        <v>300.89999999999998</v>
      </c>
      <c r="D15" s="14">
        <v>317.60000000000002</v>
      </c>
      <c r="E15" s="14">
        <v>9</v>
      </c>
      <c r="F15" s="5">
        <v>7.7</v>
      </c>
    </row>
    <row r="17" spans="1:1" x14ac:dyDescent="0.35">
      <c r="A17" t="s">
        <v>73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topLeftCell="A22" workbookViewId="0">
      <selection activeCell="A31" sqref="A31"/>
    </sheetView>
  </sheetViews>
  <sheetFormatPr defaultColWidth="10.90625" defaultRowHeight="14.5" x14ac:dyDescent="0.35"/>
  <cols>
    <col min="1" max="1" width="6.7265625" customWidth="1"/>
    <col min="2" max="2" width="97.7265625" customWidth="1"/>
    <col min="3" max="3" width="18.7265625" customWidth="1"/>
  </cols>
  <sheetData>
    <row r="1" spans="1:3" x14ac:dyDescent="0.35">
      <c r="A1" t="s">
        <v>104</v>
      </c>
    </row>
    <row r="3" spans="1:3" x14ac:dyDescent="0.35">
      <c r="A3" s="9" t="s">
        <v>4</v>
      </c>
      <c r="B3" s="8" t="s">
        <v>105</v>
      </c>
      <c r="C3" s="10" t="s">
        <v>76</v>
      </c>
    </row>
    <row r="4" spans="1:3" x14ac:dyDescent="0.35">
      <c r="A4" s="2" t="s">
        <v>106</v>
      </c>
      <c r="B4" t="s">
        <v>107</v>
      </c>
      <c r="C4" s="43">
        <v>3859</v>
      </c>
    </row>
    <row r="5" spans="1:3" x14ac:dyDescent="0.35">
      <c r="A5" s="2" t="s">
        <v>106</v>
      </c>
      <c r="B5" t="s">
        <v>108</v>
      </c>
      <c r="C5" s="43">
        <v>2916</v>
      </c>
    </row>
    <row r="6" spans="1:3" x14ac:dyDescent="0.35">
      <c r="A6" s="2" t="s">
        <v>109</v>
      </c>
      <c r="B6" t="s">
        <v>107</v>
      </c>
      <c r="C6" s="43">
        <v>4414</v>
      </c>
    </row>
    <row r="7" spans="1:3" x14ac:dyDescent="0.35">
      <c r="A7" s="2" t="s">
        <v>109</v>
      </c>
      <c r="B7" t="s">
        <v>108</v>
      </c>
      <c r="C7" s="43">
        <v>3108</v>
      </c>
    </row>
    <row r="8" spans="1:3" x14ac:dyDescent="0.35">
      <c r="A8" s="2" t="s">
        <v>110</v>
      </c>
      <c r="B8" t="s">
        <v>107</v>
      </c>
      <c r="C8" s="43">
        <v>4707</v>
      </c>
    </row>
    <row r="9" spans="1:3" x14ac:dyDescent="0.35">
      <c r="A9" s="2" t="s">
        <v>110</v>
      </c>
      <c r="B9" t="s">
        <v>108</v>
      </c>
      <c r="C9" s="43">
        <v>3181</v>
      </c>
    </row>
    <row r="10" spans="1:3" x14ac:dyDescent="0.35">
      <c r="A10" s="2" t="s">
        <v>111</v>
      </c>
      <c r="B10" t="s">
        <v>107</v>
      </c>
      <c r="C10" s="43">
        <v>4897</v>
      </c>
    </row>
    <row r="11" spans="1:3" x14ac:dyDescent="0.35">
      <c r="A11" s="2" t="s">
        <v>111</v>
      </c>
      <c r="B11" t="s">
        <v>108</v>
      </c>
      <c r="C11" s="43">
        <v>3378</v>
      </c>
    </row>
    <row r="12" spans="1:3" x14ac:dyDescent="0.35">
      <c r="A12" s="2" t="s">
        <v>112</v>
      </c>
      <c r="B12" t="s">
        <v>107</v>
      </c>
      <c r="C12" s="43">
        <v>5463</v>
      </c>
    </row>
    <row r="13" spans="1:3" x14ac:dyDescent="0.35">
      <c r="A13" s="2" t="s">
        <v>112</v>
      </c>
      <c r="B13" t="s">
        <v>108</v>
      </c>
      <c r="C13" s="43">
        <v>3566</v>
      </c>
    </row>
    <row r="14" spans="1:3" x14ac:dyDescent="0.35">
      <c r="A14" s="2" t="s">
        <v>113</v>
      </c>
      <c r="B14" t="s">
        <v>107</v>
      </c>
      <c r="C14" s="43">
        <v>6730</v>
      </c>
    </row>
    <row r="15" spans="1:3" x14ac:dyDescent="0.35">
      <c r="A15" s="2" t="s">
        <v>113</v>
      </c>
      <c r="B15" t="s">
        <v>108</v>
      </c>
      <c r="C15" s="43">
        <v>4371</v>
      </c>
    </row>
    <row r="16" spans="1:3" x14ac:dyDescent="0.35">
      <c r="A16" s="2" t="s">
        <v>114</v>
      </c>
      <c r="B16" t="s">
        <v>107</v>
      </c>
      <c r="C16" s="43">
        <v>7671</v>
      </c>
    </row>
    <row r="17" spans="1:3" x14ac:dyDescent="0.35">
      <c r="A17" s="2" t="s">
        <v>114</v>
      </c>
      <c r="B17" t="s">
        <v>108</v>
      </c>
      <c r="C17" s="43">
        <v>5307</v>
      </c>
    </row>
    <row r="18" spans="1:3" x14ac:dyDescent="0.35">
      <c r="A18" s="2" t="s">
        <v>115</v>
      </c>
      <c r="B18" t="s">
        <v>107</v>
      </c>
      <c r="C18" s="43">
        <v>7658</v>
      </c>
    </row>
    <row r="19" spans="1:3" x14ac:dyDescent="0.35">
      <c r="A19" s="2" t="s">
        <v>115</v>
      </c>
      <c r="B19" t="s">
        <v>108</v>
      </c>
      <c r="C19" s="43">
        <v>4759</v>
      </c>
    </row>
    <row r="20" spans="1:3" x14ac:dyDescent="0.35">
      <c r="A20" s="2" t="s">
        <v>116</v>
      </c>
      <c r="B20" t="s">
        <v>107</v>
      </c>
      <c r="C20" s="43">
        <v>12153</v>
      </c>
    </row>
    <row r="21" spans="1:3" x14ac:dyDescent="0.35">
      <c r="A21" s="2" t="s">
        <v>116</v>
      </c>
      <c r="B21" t="s">
        <v>108</v>
      </c>
      <c r="C21" s="43">
        <v>7704</v>
      </c>
    </row>
    <row r="22" spans="1:3" x14ac:dyDescent="0.35">
      <c r="A22" s="2" t="s">
        <v>117</v>
      </c>
      <c r="B22" t="s">
        <v>107</v>
      </c>
      <c r="C22" s="43">
        <v>15872</v>
      </c>
    </row>
    <row r="23" spans="1:3" x14ac:dyDescent="0.35">
      <c r="A23" s="2" t="s">
        <v>117</v>
      </c>
      <c r="B23" t="s">
        <v>108</v>
      </c>
      <c r="C23" s="43">
        <v>10495</v>
      </c>
    </row>
    <row r="24" spans="1:3" x14ac:dyDescent="0.35">
      <c r="A24" s="2" t="s">
        <v>118</v>
      </c>
      <c r="B24" t="s">
        <v>107</v>
      </c>
      <c r="C24" s="43">
        <v>15568</v>
      </c>
    </row>
    <row r="25" spans="1:3" x14ac:dyDescent="0.35">
      <c r="A25" s="2" t="s">
        <v>118</v>
      </c>
      <c r="B25" t="s">
        <v>108</v>
      </c>
      <c r="C25" s="43">
        <v>11425</v>
      </c>
    </row>
    <row r="26" spans="1:3" x14ac:dyDescent="0.35">
      <c r="A26" s="2" t="s">
        <v>119</v>
      </c>
      <c r="B26" t="s">
        <v>107</v>
      </c>
      <c r="C26" s="43">
        <v>15470</v>
      </c>
    </row>
    <row r="27" spans="1:3" x14ac:dyDescent="0.35">
      <c r="A27" s="12" t="s">
        <v>119</v>
      </c>
      <c r="B27" s="14" t="s">
        <v>108</v>
      </c>
      <c r="C27" s="44">
        <v>11211</v>
      </c>
    </row>
    <row r="29" spans="1:3" x14ac:dyDescent="0.35">
      <c r="A29" t="s">
        <v>73</v>
      </c>
    </row>
    <row r="31" spans="1:3" x14ac:dyDescent="0.35">
      <c r="A3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topLeftCell="A16" workbookViewId="0"/>
  </sheetViews>
  <sheetFormatPr defaultColWidth="10.90625" defaultRowHeight="14.5" x14ac:dyDescent="0.35"/>
  <cols>
    <col min="1" max="1" width="6.7265625" customWidth="1"/>
    <col min="2" max="2" width="97.7265625" customWidth="1"/>
    <col min="3" max="3" width="18.7265625" customWidth="1"/>
  </cols>
  <sheetData>
    <row r="1" spans="1:3" x14ac:dyDescent="0.35">
      <c r="A1" t="s">
        <v>121</v>
      </c>
    </row>
    <row r="3" spans="1:3" x14ac:dyDescent="0.35">
      <c r="A3" s="9" t="s">
        <v>4</v>
      </c>
      <c r="B3" s="8" t="s">
        <v>105</v>
      </c>
      <c r="C3" s="10" t="s">
        <v>76</v>
      </c>
    </row>
    <row r="4" spans="1:3" x14ac:dyDescent="0.35">
      <c r="A4" s="2" t="s">
        <v>106</v>
      </c>
      <c r="B4" t="s">
        <v>107</v>
      </c>
      <c r="C4" s="45">
        <v>294298</v>
      </c>
    </row>
    <row r="5" spans="1:3" x14ac:dyDescent="0.35">
      <c r="A5" s="2" t="s">
        <v>106</v>
      </c>
      <c r="B5" t="s">
        <v>108</v>
      </c>
      <c r="C5" s="45">
        <v>263171</v>
      </c>
    </row>
    <row r="6" spans="1:3" x14ac:dyDescent="0.35">
      <c r="A6" s="2" t="s">
        <v>109</v>
      </c>
      <c r="B6" t="s">
        <v>107</v>
      </c>
      <c r="C6" s="45">
        <v>293698</v>
      </c>
    </row>
    <row r="7" spans="1:3" x14ac:dyDescent="0.35">
      <c r="A7" s="2" t="s">
        <v>109</v>
      </c>
      <c r="B7" t="s">
        <v>108</v>
      </c>
      <c r="C7" s="45">
        <v>257802</v>
      </c>
    </row>
    <row r="8" spans="1:3" x14ac:dyDescent="0.35">
      <c r="A8" s="2" t="s">
        <v>110</v>
      </c>
      <c r="B8" t="s">
        <v>107</v>
      </c>
      <c r="C8" s="45">
        <v>291459</v>
      </c>
    </row>
    <row r="9" spans="1:3" x14ac:dyDescent="0.35">
      <c r="A9" s="2" t="s">
        <v>110</v>
      </c>
      <c r="B9" t="s">
        <v>108</v>
      </c>
      <c r="C9" s="45">
        <v>252786</v>
      </c>
    </row>
    <row r="10" spans="1:3" x14ac:dyDescent="0.35">
      <c r="A10" s="2" t="s">
        <v>111</v>
      </c>
      <c r="B10" t="s">
        <v>107</v>
      </c>
      <c r="C10" s="45">
        <v>287717</v>
      </c>
    </row>
    <row r="11" spans="1:3" x14ac:dyDescent="0.35">
      <c r="A11" s="2" t="s">
        <v>111</v>
      </c>
      <c r="B11" t="s">
        <v>108</v>
      </c>
      <c r="C11" s="45">
        <v>250337</v>
      </c>
    </row>
    <row r="12" spans="1:3" x14ac:dyDescent="0.35">
      <c r="A12" s="2" t="s">
        <v>112</v>
      </c>
      <c r="B12" t="s">
        <v>107</v>
      </c>
      <c r="C12" s="45">
        <v>282069</v>
      </c>
    </row>
    <row r="13" spans="1:3" x14ac:dyDescent="0.35">
      <c r="A13" s="2" t="s">
        <v>112</v>
      </c>
      <c r="B13" t="s">
        <v>108</v>
      </c>
      <c r="C13" s="45">
        <v>243842</v>
      </c>
    </row>
    <row r="14" spans="1:3" x14ac:dyDescent="0.35">
      <c r="A14" s="2" t="s">
        <v>113</v>
      </c>
      <c r="B14" t="s">
        <v>107</v>
      </c>
      <c r="C14" s="45">
        <v>277214</v>
      </c>
    </row>
    <row r="15" spans="1:3" x14ac:dyDescent="0.35">
      <c r="A15" s="2" t="s">
        <v>113</v>
      </c>
      <c r="B15" t="s">
        <v>108</v>
      </c>
      <c r="C15" s="45">
        <v>235933</v>
      </c>
    </row>
    <row r="16" spans="1:3" x14ac:dyDescent="0.35">
      <c r="A16" s="2" t="s">
        <v>114</v>
      </c>
      <c r="B16" t="s">
        <v>107</v>
      </c>
      <c r="C16" s="45">
        <v>270191</v>
      </c>
    </row>
    <row r="17" spans="1:3" x14ac:dyDescent="0.35">
      <c r="A17" s="2" t="s">
        <v>114</v>
      </c>
      <c r="B17" t="s">
        <v>108</v>
      </c>
      <c r="C17" s="45">
        <v>247903</v>
      </c>
    </row>
    <row r="18" spans="1:3" x14ac:dyDescent="0.35">
      <c r="A18" s="2" t="s">
        <v>115</v>
      </c>
      <c r="B18" t="s">
        <v>107</v>
      </c>
      <c r="C18" s="45">
        <v>256572</v>
      </c>
    </row>
    <row r="19" spans="1:3" x14ac:dyDescent="0.35">
      <c r="A19" s="2" t="s">
        <v>115</v>
      </c>
      <c r="B19" t="s">
        <v>108</v>
      </c>
      <c r="C19" s="45">
        <v>230288</v>
      </c>
    </row>
    <row r="20" spans="1:3" x14ac:dyDescent="0.35">
      <c r="A20" s="2" t="s">
        <v>116</v>
      </c>
      <c r="B20" t="s">
        <v>107</v>
      </c>
      <c r="C20" s="45">
        <v>262486</v>
      </c>
    </row>
    <row r="21" spans="1:3" x14ac:dyDescent="0.35">
      <c r="A21" s="2" t="s">
        <v>116</v>
      </c>
      <c r="B21" t="s">
        <v>108</v>
      </c>
      <c r="C21" s="45">
        <v>242180</v>
      </c>
    </row>
    <row r="22" spans="1:3" x14ac:dyDescent="0.35">
      <c r="A22" s="2" t="s">
        <v>117</v>
      </c>
      <c r="B22" t="s">
        <v>107</v>
      </c>
      <c r="C22" s="45">
        <v>273845</v>
      </c>
    </row>
    <row r="23" spans="1:3" x14ac:dyDescent="0.35">
      <c r="A23" s="2" t="s">
        <v>117</v>
      </c>
      <c r="B23" t="s">
        <v>108</v>
      </c>
      <c r="C23" s="45">
        <v>258115</v>
      </c>
    </row>
    <row r="24" spans="1:3" x14ac:dyDescent="0.35">
      <c r="A24" s="2" t="s">
        <v>118</v>
      </c>
      <c r="B24" t="s">
        <v>107</v>
      </c>
      <c r="C24" s="45">
        <v>291259</v>
      </c>
    </row>
    <row r="25" spans="1:3" x14ac:dyDescent="0.35">
      <c r="A25" s="2" t="s">
        <v>118</v>
      </c>
      <c r="B25" t="s">
        <v>108</v>
      </c>
      <c r="C25" s="45">
        <v>278414</v>
      </c>
    </row>
    <row r="26" spans="1:3" x14ac:dyDescent="0.35">
      <c r="A26" s="2" t="s">
        <v>119</v>
      </c>
      <c r="B26" t="s">
        <v>107</v>
      </c>
      <c r="C26" s="45">
        <v>302179</v>
      </c>
    </row>
    <row r="27" spans="1:3" x14ac:dyDescent="0.35">
      <c r="A27" s="12" t="s">
        <v>119</v>
      </c>
      <c r="B27" s="14" t="s">
        <v>108</v>
      </c>
      <c r="C27" s="46">
        <v>289718</v>
      </c>
    </row>
    <row r="29" spans="1:3" x14ac:dyDescent="0.35">
      <c r="A29" t="s">
        <v>73</v>
      </c>
    </row>
    <row r="31" spans="1:3" x14ac:dyDescent="0.35">
      <c r="A3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1"/>
  <sheetViews>
    <sheetView workbookViewId="0"/>
  </sheetViews>
  <sheetFormatPr defaultColWidth="10.90625" defaultRowHeight="14.5" x14ac:dyDescent="0.35"/>
  <cols>
    <col min="1" max="1" width="6.7265625" customWidth="1"/>
    <col min="2" max="2" width="87.7265625" customWidth="1"/>
    <col min="3" max="3" width="129.7265625" customWidth="1"/>
    <col min="4" max="4" width="148.7265625" customWidth="1"/>
  </cols>
  <sheetData>
    <row r="1" spans="1:4" x14ac:dyDescent="0.35">
      <c r="A1" t="s">
        <v>123</v>
      </c>
    </row>
    <row r="3" spans="1:4" x14ac:dyDescent="0.35">
      <c r="A3" s="9" t="s">
        <v>4</v>
      </c>
      <c r="B3" s="8" t="s">
        <v>124</v>
      </c>
      <c r="C3" s="8" t="s">
        <v>125</v>
      </c>
      <c r="D3" s="10" t="s">
        <v>126</v>
      </c>
    </row>
    <row r="4" spans="1:4" x14ac:dyDescent="0.35">
      <c r="A4" s="2">
        <v>2013</v>
      </c>
      <c r="B4" s="47">
        <v>266.08999999999997</v>
      </c>
      <c r="C4" s="47">
        <v>49.7</v>
      </c>
      <c r="D4" s="48">
        <v>19.899999999999999</v>
      </c>
    </row>
    <row r="5" spans="1:4" x14ac:dyDescent="0.35">
      <c r="A5" s="2">
        <v>2014</v>
      </c>
      <c r="B5" s="47">
        <v>260.91000000000003</v>
      </c>
      <c r="C5" s="47">
        <v>76</v>
      </c>
      <c r="D5" s="48">
        <v>28.8</v>
      </c>
    </row>
    <row r="6" spans="1:4" x14ac:dyDescent="0.35">
      <c r="A6" s="2">
        <v>2015</v>
      </c>
      <c r="B6" s="47">
        <v>255.97</v>
      </c>
      <c r="C6" s="47">
        <v>109.1</v>
      </c>
      <c r="D6" s="48">
        <v>39.4</v>
      </c>
    </row>
    <row r="7" spans="1:4" x14ac:dyDescent="0.35">
      <c r="A7" s="2">
        <v>2016</v>
      </c>
      <c r="B7" s="47">
        <v>253.72</v>
      </c>
      <c r="C7" s="47">
        <v>145.69999999999999</v>
      </c>
      <c r="D7" s="48">
        <v>50.6</v>
      </c>
    </row>
    <row r="8" spans="1:4" x14ac:dyDescent="0.35">
      <c r="A8" s="2">
        <v>2017</v>
      </c>
      <c r="B8" s="47">
        <v>247.41</v>
      </c>
      <c r="C8" s="47">
        <v>179.8</v>
      </c>
      <c r="D8" s="48">
        <v>61.1</v>
      </c>
    </row>
    <row r="9" spans="1:4" x14ac:dyDescent="0.35">
      <c r="A9" s="2">
        <v>2018</v>
      </c>
      <c r="B9" s="47">
        <v>240.25</v>
      </c>
      <c r="C9" s="47">
        <v>211.9</v>
      </c>
      <c r="D9" s="48">
        <v>70.3</v>
      </c>
    </row>
    <row r="10" spans="1:4" x14ac:dyDescent="0.35">
      <c r="A10" s="2">
        <v>2019</v>
      </c>
      <c r="B10" s="47">
        <v>253.03</v>
      </c>
      <c r="C10" s="47">
        <v>246.3</v>
      </c>
      <c r="D10" s="48">
        <v>79.900000000000006</v>
      </c>
    </row>
    <row r="11" spans="1:4" x14ac:dyDescent="0.35">
      <c r="A11" s="2">
        <v>2020</v>
      </c>
      <c r="B11" s="47">
        <v>234.93</v>
      </c>
      <c r="C11" s="47">
        <v>288.39999999999998</v>
      </c>
      <c r="D11" s="48">
        <v>95.3</v>
      </c>
    </row>
    <row r="12" spans="1:4" x14ac:dyDescent="0.35">
      <c r="A12" s="2">
        <v>2021</v>
      </c>
      <c r="B12" s="47">
        <v>249.8</v>
      </c>
      <c r="C12" s="47">
        <v>272.10000000000002</v>
      </c>
      <c r="D12" s="48">
        <v>88.6</v>
      </c>
    </row>
    <row r="13" spans="1:4" x14ac:dyDescent="0.35">
      <c r="A13" s="2">
        <v>2022</v>
      </c>
      <c r="B13" s="47">
        <v>268.62</v>
      </c>
      <c r="C13" s="47">
        <v>267.2</v>
      </c>
      <c r="D13" s="48">
        <v>86.1</v>
      </c>
    </row>
    <row r="14" spans="1:4" x14ac:dyDescent="0.35">
      <c r="A14" s="2">
        <v>2023</v>
      </c>
      <c r="B14" s="47">
        <v>289.83999999999997</v>
      </c>
      <c r="C14" s="47">
        <v>266.7</v>
      </c>
      <c r="D14" s="48">
        <v>85.3</v>
      </c>
    </row>
    <row r="15" spans="1:4" x14ac:dyDescent="0.35">
      <c r="A15" s="12">
        <v>2024</v>
      </c>
      <c r="B15" s="49">
        <v>300.93</v>
      </c>
      <c r="C15" s="49">
        <v>292.2</v>
      </c>
      <c r="D15" s="50">
        <v>90.9</v>
      </c>
    </row>
    <row r="17" spans="1:1" x14ac:dyDescent="0.35">
      <c r="A17" t="s">
        <v>73</v>
      </c>
    </row>
    <row r="19" spans="1:1" x14ac:dyDescent="0.35">
      <c r="A19" t="s">
        <v>128</v>
      </c>
    </row>
    <row r="21" spans="1:1" x14ac:dyDescent="0.35">
      <c r="A2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"/>
  <sheetViews>
    <sheetView workbookViewId="0"/>
  </sheetViews>
  <sheetFormatPr defaultColWidth="10.90625" defaultRowHeight="14.5" x14ac:dyDescent="0.35"/>
  <cols>
    <col min="1" max="1" width="6.7265625" customWidth="1"/>
    <col min="2" max="2" width="70.7265625" customWidth="1"/>
    <col min="3" max="3" width="44.7265625" customWidth="1"/>
    <col min="4" max="4" width="19.7265625" customWidth="1"/>
    <col min="5" max="5" width="25.7265625" customWidth="1"/>
    <col min="6" max="6" width="12.7265625" customWidth="1"/>
  </cols>
  <sheetData>
    <row r="1" spans="1:6" x14ac:dyDescent="0.35">
      <c r="A1" t="s">
        <v>129</v>
      </c>
    </row>
    <row r="3" spans="1:6" x14ac:dyDescent="0.35">
      <c r="A3" s="9" t="s">
        <v>4</v>
      </c>
      <c r="B3" s="8" t="s">
        <v>130</v>
      </c>
      <c r="C3" s="8" t="s">
        <v>131</v>
      </c>
      <c r="D3" s="8" t="s">
        <v>132</v>
      </c>
      <c r="E3" s="8" t="s">
        <v>133</v>
      </c>
      <c r="F3" s="10" t="s">
        <v>134</v>
      </c>
    </row>
    <row r="4" spans="1:6" x14ac:dyDescent="0.35">
      <c r="A4" s="2">
        <v>2013</v>
      </c>
      <c r="B4">
        <v>282.3</v>
      </c>
      <c r="C4">
        <v>18.8</v>
      </c>
      <c r="D4">
        <v>13.6</v>
      </c>
      <c r="E4">
        <v>4.9000000000000004</v>
      </c>
      <c r="F4" s="4">
        <v>4</v>
      </c>
    </row>
    <row r="5" spans="1:6" x14ac:dyDescent="0.35">
      <c r="A5" s="2">
        <v>2014</v>
      </c>
      <c r="B5">
        <v>281.60000000000002</v>
      </c>
      <c r="C5">
        <v>18.8</v>
      </c>
      <c r="D5">
        <v>14.2</v>
      </c>
      <c r="E5">
        <v>5.2</v>
      </c>
      <c r="F5" s="4">
        <v>4.4000000000000004</v>
      </c>
    </row>
    <row r="6" spans="1:6" x14ac:dyDescent="0.35">
      <c r="A6" s="2">
        <v>2015</v>
      </c>
      <c r="B6">
        <v>279.10000000000002</v>
      </c>
      <c r="C6">
        <v>18.7</v>
      </c>
      <c r="D6">
        <v>13.9</v>
      </c>
      <c r="E6">
        <v>5.2</v>
      </c>
      <c r="F6" s="4">
        <v>5</v>
      </c>
    </row>
    <row r="7" spans="1:6" x14ac:dyDescent="0.35">
      <c r="A7" s="2">
        <v>2016</v>
      </c>
      <c r="B7">
        <v>274.60000000000002</v>
      </c>
      <c r="C7">
        <v>18.2</v>
      </c>
      <c r="D7">
        <v>14.7</v>
      </c>
      <c r="E7">
        <v>5.3</v>
      </c>
      <c r="F7" s="4">
        <v>5.5</v>
      </c>
    </row>
    <row r="8" spans="1:6" x14ac:dyDescent="0.35">
      <c r="A8" s="2">
        <v>2017</v>
      </c>
      <c r="B8">
        <v>269.2</v>
      </c>
      <c r="C8">
        <v>18.3</v>
      </c>
      <c r="D8">
        <v>14.3</v>
      </c>
      <c r="E8">
        <v>5.2</v>
      </c>
      <c r="F8" s="4">
        <v>5.9</v>
      </c>
    </row>
    <row r="9" spans="1:6" x14ac:dyDescent="0.35">
      <c r="A9" s="2">
        <v>2018</v>
      </c>
      <c r="B9">
        <v>264.89999999999998</v>
      </c>
      <c r="C9">
        <v>18.2</v>
      </c>
      <c r="D9">
        <v>13.8</v>
      </c>
      <c r="E9">
        <v>5.3</v>
      </c>
      <c r="F9" s="4">
        <v>6.5</v>
      </c>
    </row>
    <row r="10" spans="1:6" x14ac:dyDescent="0.35">
      <c r="A10" s="2">
        <v>2019</v>
      </c>
      <c r="B10">
        <v>259.39999999999998</v>
      </c>
      <c r="C10">
        <v>17.7</v>
      </c>
      <c r="D10">
        <v>13.6</v>
      </c>
      <c r="E10">
        <v>5.5</v>
      </c>
      <c r="F10" s="4">
        <v>6.1</v>
      </c>
    </row>
    <row r="11" spans="1:6" x14ac:dyDescent="0.35">
      <c r="A11" s="2">
        <v>2020</v>
      </c>
      <c r="B11">
        <v>248.3</v>
      </c>
      <c r="C11">
        <v>13.7</v>
      </c>
      <c r="D11">
        <v>11.8</v>
      </c>
      <c r="E11">
        <v>4.0999999999999996</v>
      </c>
      <c r="F11" s="4">
        <v>7</v>
      </c>
    </row>
    <row r="12" spans="1:6" x14ac:dyDescent="0.35">
      <c r="A12" s="2">
        <v>2021</v>
      </c>
      <c r="B12">
        <v>256.7</v>
      </c>
      <c r="C12">
        <v>15</v>
      </c>
      <c r="D12">
        <v>13.3</v>
      </c>
      <c r="E12">
        <v>4.7</v>
      </c>
      <c r="F12" s="4">
        <v>7.1</v>
      </c>
    </row>
    <row r="13" spans="1:6" x14ac:dyDescent="0.35">
      <c r="A13" s="2">
        <v>2022</v>
      </c>
      <c r="B13">
        <v>269.8</v>
      </c>
      <c r="C13">
        <v>17.2</v>
      </c>
      <c r="D13">
        <v>15.2</v>
      </c>
      <c r="E13">
        <v>5.7</v>
      </c>
      <c r="F13" s="4">
        <v>7.3</v>
      </c>
    </row>
    <row r="14" spans="1:6" x14ac:dyDescent="0.35">
      <c r="A14" s="2">
        <v>2023</v>
      </c>
      <c r="B14">
        <v>286</v>
      </c>
      <c r="C14">
        <v>17.7</v>
      </c>
      <c r="D14">
        <v>16.100000000000001</v>
      </c>
      <c r="E14">
        <v>6.3</v>
      </c>
      <c r="F14" s="4">
        <v>8.3000000000000007</v>
      </c>
    </row>
    <row r="15" spans="1:6" x14ac:dyDescent="0.35">
      <c r="A15" s="12">
        <v>2024</v>
      </c>
      <c r="B15" s="14">
        <v>296.7</v>
      </c>
      <c r="C15" s="14">
        <v>17.7</v>
      </c>
      <c r="D15" s="14">
        <v>16.8</v>
      </c>
      <c r="E15" s="14">
        <v>6.9</v>
      </c>
      <c r="F15" s="5">
        <v>8.5</v>
      </c>
    </row>
    <row r="17" spans="1:1" x14ac:dyDescent="0.35">
      <c r="A17" t="s">
        <v>73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5" spans="1:1" x14ac:dyDescent="0.35">
      <c r="A25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1"/>
  <sheetViews>
    <sheetView workbookViewId="0"/>
  </sheetViews>
  <sheetFormatPr defaultColWidth="10.90625" defaultRowHeight="14.5" x14ac:dyDescent="0.35"/>
  <cols>
    <col min="1" max="1" width="6.7265625" customWidth="1"/>
    <col min="2" max="2" width="57.7265625" customWidth="1"/>
    <col min="3" max="3" width="99.7265625" customWidth="1"/>
    <col min="4" max="4" width="118.7265625" customWidth="1"/>
  </cols>
  <sheetData>
    <row r="1" spans="1:4" x14ac:dyDescent="0.35">
      <c r="A1" t="s">
        <v>141</v>
      </c>
    </row>
    <row r="3" spans="1:4" x14ac:dyDescent="0.35">
      <c r="A3" s="9" t="s">
        <v>4</v>
      </c>
      <c r="B3" s="8" t="s">
        <v>142</v>
      </c>
      <c r="C3" s="8" t="s">
        <v>143</v>
      </c>
      <c r="D3" s="10" t="s">
        <v>144</v>
      </c>
    </row>
    <row r="4" spans="1:4" x14ac:dyDescent="0.35">
      <c r="A4" s="2">
        <v>2013</v>
      </c>
      <c r="B4" s="51">
        <v>520.57000000000005</v>
      </c>
      <c r="C4" s="51">
        <v>103.8</v>
      </c>
      <c r="D4" s="52">
        <v>40.799999999999997</v>
      </c>
    </row>
    <row r="5" spans="1:4" x14ac:dyDescent="0.35">
      <c r="A5" s="2">
        <v>2014</v>
      </c>
      <c r="B5" s="51">
        <v>503.15</v>
      </c>
      <c r="C5" s="51">
        <v>171.1</v>
      </c>
      <c r="D5" s="52">
        <v>63.8</v>
      </c>
    </row>
    <row r="6" spans="1:4" x14ac:dyDescent="0.35">
      <c r="A6" s="2">
        <v>2015</v>
      </c>
      <c r="B6" s="51">
        <v>475.92</v>
      </c>
      <c r="C6" s="51">
        <v>257.60000000000002</v>
      </c>
      <c r="D6" s="52">
        <v>91.7</v>
      </c>
    </row>
    <row r="7" spans="1:4" x14ac:dyDescent="0.35">
      <c r="A7" s="2">
        <v>2016</v>
      </c>
      <c r="B7" s="51">
        <v>462.9</v>
      </c>
      <c r="C7" s="51">
        <v>361</v>
      </c>
      <c r="D7" s="52">
        <v>124.4</v>
      </c>
    </row>
    <row r="8" spans="1:4" x14ac:dyDescent="0.35">
      <c r="A8" s="2">
        <v>2017</v>
      </c>
      <c r="B8" s="51">
        <v>440.73</v>
      </c>
      <c r="C8" s="51">
        <v>464.6</v>
      </c>
      <c r="D8" s="52">
        <v>156</v>
      </c>
    </row>
    <row r="9" spans="1:4" x14ac:dyDescent="0.35">
      <c r="A9" s="2">
        <v>2018</v>
      </c>
      <c r="B9" s="51">
        <v>415.15</v>
      </c>
      <c r="C9" s="51">
        <v>552.29999999999995</v>
      </c>
      <c r="D9" s="52">
        <v>181.3</v>
      </c>
    </row>
    <row r="10" spans="1:4" x14ac:dyDescent="0.35">
      <c r="A10" s="2">
        <v>2019</v>
      </c>
      <c r="B10" s="51">
        <v>430.04</v>
      </c>
      <c r="C10" s="51">
        <v>648.6</v>
      </c>
      <c r="D10" s="52">
        <v>208.5</v>
      </c>
    </row>
    <row r="11" spans="1:4" x14ac:dyDescent="0.35">
      <c r="A11" s="2">
        <v>2020</v>
      </c>
      <c r="B11" s="51">
        <v>404.21</v>
      </c>
      <c r="C11" s="51">
        <v>739.9</v>
      </c>
      <c r="D11" s="52">
        <v>243.3</v>
      </c>
    </row>
    <row r="12" spans="1:4" x14ac:dyDescent="0.35">
      <c r="A12" s="2">
        <v>2021</v>
      </c>
      <c r="B12" s="51">
        <v>416.29</v>
      </c>
      <c r="C12" s="51">
        <v>680.3</v>
      </c>
      <c r="D12" s="52">
        <v>221.7</v>
      </c>
    </row>
    <row r="13" spans="1:4" x14ac:dyDescent="0.35">
      <c r="A13" s="2">
        <v>2022</v>
      </c>
      <c r="B13" s="51">
        <v>445.3</v>
      </c>
      <c r="C13" s="51">
        <v>662.7</v>
      </c>
      <c r="D13" s="52">
        <v>214.7</v>
      </c>
    </row>
    <row r="14" spans="1:4" x14ac:dyDescent="0.35">
      <c r="A14" s="2">
        <v>2023</v>
      </c>
      <c r="B14" s="51">
        <v>476.93</v>
      </c>
      <c r="C14" s="51">
        <v>646.20000000000005</v>
      </c>
      <c r="D14" s="52">
        <v>208.9</v>
      </c>
    </row>
    <row r="15" spans="1:4" x14ac:dyDescent="0.35">
      <c r="A15" s="12">
        <v>2024</v>
      </c>
      <c r="B15" s="53">
        <v>501.22</v>
      </c>
      <c r="C15" s="53">
        <v>716.6</v>
      </c>
      <c r="D15" s="54">
        <v>225.8</v>
      </c>
    </row>
    <row r="17" spans="1:1" x14ac:dyDescent="0.35">
      <c r="A17" t="s">
        <v>73</v>
      </c>
    </row>
    <row r="19" spans="1:1" x14ac:dyDescent="0.35">
      <c r="A19" t="s">
        <v>128</v>
      </c>
    </row>
    <row r="21" spans="1:1" x14ac:dyDescent="0.35">
      <c r="A2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2"/>
  <sheetViews>
    <sheetView workbookViewId="0"/>
  </sheetViews>
  <sheetFormatPr defaultColWidth="10.90625" defaultRowHeight="14.5" x14ac:dyDescent="0.35"/>
  <cols>
    <col min="1" max="1" width="6.7265625" customWidth="1"/>
    <col min="2" max="2" width="18.7265625" customWidth="1"/>
    <col min="3" max="3" width="23.7265625" customWidth="1"/>
  </cols>
  <sheetData>
    <row r="1" spans="1:3" x14ac:dyDescent="0.35">
      <c r="A1" t="s">
        <v>146</v>
      </c>
    </row>
    <row r="3" spans="1:3" x14ac:dyDescent="0.35">
      <c r="A3" s="9" t="s">
        <v>4</v>
      </c>
      <c r="B3" s="8" t="s">
        <v>105</v>
      </c>
      <c r="C3" s="10" t="s">
        <v>147</v>
      </c>
    </row>
    <row r="4" spans="1:3" x14ac:dyDescent="0.35">
      <c r="A4" s="2">
        <v>2014</v>
      </c>
      <c r="B4" t="s">
        <v>148</v>
      </c>
      <c r="C4" s="55">
        <v>-3.3000000000000002E-2</v>
      </c>
    </row>
    <row r="5" spans="1:3" x14ac:dyDescent="0.35">
      <c r="A5" s="2">
        <v>2014</v>
      </c>
      <c r="B5" t="s">
        <v>149</v>
      </c>
      <c r="C5" s="55">
        <v>4.1000000000000002E-2</v>
      </c>
    </row>
    <row r="6" spans="1:3" x14ac:dyDescent="0.35">
      <c r="A6" s="2">
        <v>2015</v>
      </c>
      <c r="B6" t="s">
        <v>148</v>
      </c>
      <c r="C6" s="55">
        <v>-8.5000000000000006E-2</v>
      </c>
    </row>
    <row r="7" spans="1:3" x14ac:dyDescent="0.35">
      <c r="A7" s="2">
        <v>2015</v>
      </c>
      <c r="B7" t="s">
        <v>149</v>
      </c>
      <c r="C7" s="55">
        <v>2.1999999999999999E-2</v>
      </c>
    </row>
    <row r="8" spans="1:3" x14ac:dyDescent="0.35">
      <c r="A8" s="2">
        <v>2016</v>
      </c>
      <c r="B8" t="s">
        <v>148</v>
      </c>
      <c r="C8" s="55">
        <v>-0.11</v>
      </c>
    </row>
    <row r="9" spans="1:3" x14ac:dyDescent="0.35">
      <c r="A9" s="2">
        <v>2016</v>
      </c>
      <c r="B9" t="s">
        <v>149</v>
      </c>
      <c r="C9" s="55">
        <v>8.2000000000000003E-2</v>
      </c>
    </row>
    <row r="10" spans="1:3" x14ac:dyDescent="0.35">
      <c r="A10" s="2">
        <v>2017</v>
      </c>
      <c r="B10" t="s">
        <v>148</v>
      </c>
      <c r="C10" s="55">
        <v>-0.152</v>
      </c>
    </row>
    <row r="11" spans="1:3" x14ac:dyDescent="0.35">
      <c r="A11" s="2">
        <v>2017</v>
      </c>
      <c r="B11" t="s">
        <v>149</v>
      </c>
      <c r="C11" s="55">
        <v>5.0999999999999997E-2</v>
      </c>
    </row>
    <row r="12" spans="1:3" x14ac:dyDescent="0.35">
      <c r="A12" s="2">
        <v>2018</v>
      </c>
      <c r="B12" t="s">
        <v>148</v>
      </c>
      <c r="C12" s="55">
        <v>-0.2</v>
      </c>
    </row>
    <row r="13" spans="1:3" x14ac:dyDescent="0.35">
      <c r="A13" s="2">
        <v>2018</v>
      </c>
      <c r="B13" t="s">
        <v>149</v>
      </c>
      <c r="C13" s="55">
        <v>1.2999999999999999E-2</v>
      </c>
    </row>
    <row r="14" spans="1:3" x14ac:dyDescent="0.35">
      <c r="A14" s="2">
        <v>2019</v>
      </c>
      <c r="B14" t="s">
        <v>148</v>
      </c>
      <c r="C14" s="55">
        <v>-0.17100000000000001</v>
      </c>
    </row>
    <row r="15" spans="1:3" x14ac:dyDescent="0.35">
      <c r="A15" s="2">
        <v>2019</v>
      </c>
      <c r="B15" t="s">
        <v>149</v>
      </c>
      <c r="C15" s="55">
        <v>8.9999999999999993E-3</v>
      </c>
    </row>
    <row r="16" spans="1:3" x14ac:dyDescent="0.35">
      <c r="A16" s="2">
        <v>2020</v>
      </c>
      <c r="B16" t="s">
        <v>148</v>
      </c>
      <c r="C16" s="55">
        <v>-0.221</v>
      </c>
    </row>
    <row r="17" spans="1:3" x14ac:dyDescent="0.35">
      <c r="A17" s="2">
        <v>2020</v>
      </c>
      <c r="B17" t="s">
        <v>149</v>
      </c>
      <c r="C17" s="55">
        <v>-0.12</v>
      </c>
    </row>
    <row r="18" spans="1:3" x14ac:dyDescent="0.35">
      <c r="A18" s="2">
        <v>2021</v>
      </c>
      <c r="B18" t="s">
        <v>148</v>
      </c>
      <c r="C18" s="55">
        <v>-0.19700000000000001</v>
      </c>
    </row>
    <row r="19" spans="1:3" x14ac:dyDescent="0.35">
      <c r="A19" s="2">
        <v>2021</v>
      </c>
      <c r="B19" t="s">
        <v>149</v>
      </c>
      <c r="C19" s="55">
        <v>4.0000000000000001E-3</v>
      </c>
    </row>
    <row r="20" spans="1:3" x14ac:dyDescent="0.35">
      <c r="A20" s="2">
        <v>2022</v>
      </c>
      <c r="B20" t="s">
        <v>148</v>
      </c>
      <c r="C20" s="55">
        <v>-0.14199999999999999</v>
      </c>
    </row>
    <row r="21" spans="1:3" x14ac:dyDescent="0.35">
      <c r="A21" s="2">
        <v>2022</v>
      </c>
      <c r="B21" t="s">
        <v>149</v>
      </c>
      <c r="C21" s="55">
        <v>0.13200000000000001</v>
      </c>
    </row>
    <row r="22" spans="1:3" x14ac:dyDescent="0.35">
      <c r="A22" s="2">
        <v>2023</v>
      </c>
      <c r="B22" t="s">
        <v>148</v>
      </c>
      <c r="C22" s="55">
        <v>-8.1000000000000003E-2</v>
      </c>
    </row>
    <row r="23" spans="1:3" x14ac:dyDescent="0.35">
      <c r="A23" s="2">
        <v>2023</v>
      </c>
      <c r="B23" t="s">
        <v>149</v>
      </c>
      <c r="C23" s="55">
        <v>0.193</v>
      </c>
    </row>
    <row r="24" spans="1:3" x14ac:dyDescent="0.35">
      <c r="A24" s="2">
        <v>2024</v>
      </c>
      <c r="B24" t="s">
        <v>148</v>
      </c>
      <c r="C24" s="55">
        <v>-3.5000000000000003E-2</v>
      </c>
    </row>
    <row r="25" spans="1:3" x14ac:dyDescent="0.35">
      <c r="A25" s="2">
        <v>2024</v>
      </c>
      <c r="B25" t="s">
        <v>149</v>
      </c>
      <c r="C25" s="55">
        <v>0.249</v>
      </c>
    </row>
    <row r="26" spans="1:3" x14ac:dyDescent="0.35">
      <c r="A26" s="2">
        <v>2014</v>
      </c>
      <c r="B26" t="s">
        <v>150</v>
      </c>
      <c r="C26" s="55">
        <v>0.56399999999999995</v>
      </c>
    </row>
    <row r="27" spans="1:3" x14ac:dyDescent="0.35">
      <c r="A27" s="2">
        <v>2015</v>
      </c>
      <c r="B27" t="s">
        <v>150</v>
      </c>
      <c r="C27" s="55">
        <v>1.248</v>
      </c>
    </row>
    <row r="28" spans="1:3" x14ac:dyDescent="0.35">
      <c r="A28" s="2">
        <v>2016</v>
      </c>
      <c r="B28" t="s">
        <v>150</v>
      </c>
      <c r="C28" s="55">
        <v>2.0489999999999999</v>
      </c>
    </row>
    <row r="29" spans="1:3" x14ac:dyDescent="0.35">
      <c r="A29" s="2">
        <v>2017</v>
      </c>
      <c r="B29" t="s">
        <v>150</v>
      </c>
      <c r="C29" s="55">
        <v>2.8239999999999998</v>
      </c>
    </row>
    <row r="30" spans="1:3" x14ac:dyDescent="0.35">
      <c r="A30" s="2">
        <v>2018</v>
      </c>
      <c r="B30" t="s">
        <v>150</v>
      </c>
      <c r="C30" s="55">
        <v>3.444</v>
      </c>
    </row>
    <row r="31" spans="1:3" x14ac:dyDescent="0.35">
      <c r="A31" s="2">
        <v>2019</v>
      </c>
      <c r="B31" t="s">
        <v>150</v>
      </c>
      <c r="C31" s="55">
        <v>4.1100000000000003</v>
      </c>
    </row>
    <row r="32" spans="1:3" x14ac:dyDescent="0.35">
      <c r="A32" s="2">
        <v>2020</v>
      </c>
      <c r="B32" t="s">
        <v>150</v>
      </c>
      <c r="C32" s="55">
        <v>4.9630000000000001</v>
      </c>
    </row>
    <row r="33" spans="1:3" x14ac:dyDescent="0.35">
      <c r="A33" s="2">
        <v>2021</v>
      </c>
      <c r="B33" t="s">
        <v>150</v>
      </c>
      <c r="C33" s="55">
        <v>4.4340000000000002</v>
      </c>
    </row>
    <row r="34" spans="1:3" x14ac:dyDescent="0.35">
      <c r="A34" s="2">
        <v>2022</v>
      </c>
      <c r="B34" t="s">
        <v>150</v>
      </c>
      <c r="C34" s="55">
        <v>4.2619999999999996</v>
      </c>
    </row>
    <row r="35" spans="1:3" x14ac:dyDescent="0.35">
      <c r="A35" s="2">
        <v>2023</v>
      </c>
      <c r="B35" t="s">
        <v>150</v>
      </c>
      <c r="C35" s="55">
        <v>4.12</v>
      </c>
    </row>
    <row r="36" spans="1:3" x14ac:dyDescent="0.35">
      <c r="A36" s="12">
        <v>2024</v>
      </c>
      <c r="B36" s="14" t="s">
        <v>150</v>
      </c>
      <c r="C36" s="56">
        <v>4.5339999999999998</v>
      </c>
    </row>
    <row r="38" spans="1:3" x14ac:dyDescent="0.35">
      <c r="A38" t="s">
        <v>73</v>
      </c>
    </row>
    <row r="40" spans="1:3" x14ac:dyDescent="0.35">
      <c r="A40" t="s">
        <v>152</v>
      </c>
    </row>
    <row r="42" spans="1:3" x14ac:dyDescent="0.35">
      <c r="A42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5"/>
  <sheetViews>
    <sheetView topLeftCell="A7" workbookViewId="0">
      <selection activeCell="A25" sqref="A25"/>
    </sheetView>
  </sheetViews>
  <sheetFormatPr defaultColWidth="10.90625" defaultRowHeight="14.5" x14ac:dyDescent="0.35"/>
  <cols>
    <col min="1" max="1" width="6.7265625" customWidth="1"/>
    <col min="2" max="2" width="51.7265625" customWidth="1"/>
    <col min="3" max="3" width="68.7265625" customWidth="1"/>
    <col min="4" max="4" width="62.7265625" customWidth="1"/>
    <col min="5" max="5" width="43.7265625" customWidth="1"/>
    <col min="6" max="6" width="30.7265625" customWidth="1"/>
    <col min="7" max="7" width="38.7265625" customWidth="1"/>
  </cols>
  <sheetData>
    <row r="1" spans="1:7" x14ac:dyDescent="0.35">
      <c r="A1" t="s">
        <v>153</v>
      </c>
    </row>
    <row r="3" spans="1:7" x14ac:dyDescent="0.35">
      <c r="A3" s="9" t="s">
        <v>4</v>
      </c>
      <c r="B3" s="8" t="s">
        <v>154</v>
      </c>
      <c r="C3" s="8" t="s">
        <v>155</v>
      </c>
      <c r="D3" s="8" t="s">
        <v>156</v>
      </c>
      <c r="E3" s="8" t="s">
        <v>157</v>
      </c>
      <c r="F3" s="8" t="s">
        <v>158</v>
      </c>
      <c r="G3" s="10" t="s">
        <v>159</v>
      </c>
    </row>
    <row r="4" spans="1:7" x14ac:dyDescent="0.35">
      <c r="A4" s="2">
        <v>2013</v>
      </c>
      <c r="B4" s="57">
        <v>1120.3</v>
      </c>
      <c r="C4" s="57">
        <v>22.5</v>
      </c>
      <c r="D4" s="57">
        <v>835.1</v>
      </c>
      <c r="E4" s="57">
        <v>218.8</v>
      </c>
      <c r="F4" s="57">
        <v>34.200000000000003</v>
      </c>
      <c r="G4" s="58">
        <v>15.2</v>
      </c>
    </row>
    <row r="5" spans="1:7" x14ac:dyDescent="0.35">
      <c r="A5" s="2">
        <v>2014</v>
      </c>
      <c r="B5" s="57">
        <v>1136.2</v>
      </c>
      <c r="C5" s="57">
        <v>22.4</v>
      </c>
      <c r="D5" s="57">
        <v>835.4</v>
      </c>
      <c r="E5" s="57">
        <v>232.4</v>
      </c>
      <c r="F5" s="57">
        <v>38.799999999999997</v>
      </c>
      <c r="G5" s="58">
        <v>15.8</v>
      </c>
    </row>
    <row r="6" spans="1:7" x14ac:dyDescent="0.35">
      <c r="A6" s="2">
        <v>2015</v>
      </c>
      <c r="B6" s="57">
        <v>1132.4000000000001</v>
      </c>
      <c r="C6" s="57">
        <v>22.4</v>
      </c>
      <c r="D6" s="57">
        <v>838.2</v>
      </c>
      <c r="E6" s="57">
        <v>240.9</v>
      </c>
      <c r="F6" s="57">
        <v>43.6</v>
      </c>
      <c r="G6" s="58">
        <v>15.5</v>
      </c>
    </row>
    <row r="7" spans="1:7" x14ac:dyDescent="0.35">
      <c r="A7" s="2">
        <v>2016</v>
      </c>
      <c r="B7" s="57">
        <v>1122</v>
      </c>
      <c r="C7" s="57">
        <v>21.9</v>
      </c>
      <c r="D7" s="57">
        <v>830.7</v>
      </c>
      <c r="E7" s="57">
        <v>250.6</v>
      </c>
      <c r="F7" s="57">
        <v>49.4</v>
      </c>
      <c r="G7" s="58">
        <v>16.399999999999999</v>
      </c>
    </row>
    <row r="8" spans="1:7" x14ac:dyDescent="0.35">
      <c r="A8" s="2">
        <v>2017</v>
      </c>
      <c r="B8" s="57">
        <v>1092.5</v>
      </c>
      <c r="C8" s="57">
        <v>22.1</v>
      </c>
      <c r="D8" s="57">
        <v>845.1</v>
      </c>
      <c r="E8" s="57">
        <v>244.8</v>
      </c>
      <c r="F8" s="57">
        <v>50</v>
      </c>
      <c r="G8" s="58">
        <v>16</v>
      </c>
    </row>
    <row r="9" spans="1:7" x14ac:dyDescent="0.35">
      <c r="A9" s="2">
        <v>2018</v>
      </c>
      <c r="B9" s="57">
        <v>1059.4000000000001</v>
      </c>
      <c r="C9" s="57">
        <v>22</v>
      </c>
      <c r="D9" s="57">
        <v>846</v>
      </c>
      <c r="E9" s="57">
        <v>253.5</v>
      </c>
      <c r="F9" s="57">
        <v>51.8</v>
      </c>
      <c r="G9" s="58">
        <v>15.4</v>
      </c>
    </row>
    <row r="10" spans="1:7" x14ac:dyDescent="0.35">
      <c r="A10" s="2">
        <v>2019</v>
      </c>
      <c r="B10" s="57">
        <v>1061.0999999999999</v>
      </c>
      <c r="C10" s="57">
        <v>21.2</v>
      </c>
      <c r="D10" s="57">
        <v>803.1</v>
      </c>
      <c r="E10" s="57">
        <v>261.60000000000002</v>
      </c>
      <c r="F10" s="57">
        <v>52.9</v>
      </c>
      <c r="G10" s="58">
        <v>15.3</v>
      </c>
    </row>
    <row r="11" spans="1:7" x14ac:dyDescent="0.35">
      <c r="A11" s="2">
        <v>2020</v>
      </c>
      <c r="B11" s="57">
        <v>1112.8</v>
      </c>
      <c r="C11" s="57">
        <v>16.100000000000001</v>
      </c>
      <c r="D11" s="57">
        <v>577.1</v>
      </c>
      <c r="E11" s="57">
        <v>181.6</v>
      </c>
      <c r="F11" s="57">
        <v>63.9</v>
      </c>
      <c r="G11" s="58">
        <v>13.4</v>
      </c>
    </row>
    <row r="12" spans="1:7" x14ac:dyDescent="0.35">
      <c r="A12" s="2">
        <v>2021</v>
      </c>
      <c r="B12" s="57">
        <v>1189.9000000000001</v>
      </c>
      <c r="C12" s="57">
        <v>17.8</v>
      </c>
      <c r="D12" s="57">
        <v>625.5</v>
      </c>
      <c r="E12" s="57">
        <v>231.8</v>
      </c>
      <c r="F12" s="57">
        <v>67.7</v>
      </c>
      <c r="G12" s="58">
        <v>15.2</v>
      </c>
    </row>
    <row r="13" spans="1:7" x14ac:dyDescent="0.35">
      <c r="A13" s="2">
        <v>2022</v>
      </c>
      <c r="B13" s="57">
        <v>1235.2</v>
      </c>
      <c r="C13" s="57">
        <v>20.3</v>
      </c>
      <c r="D13" s="57">
        <v>708.9</v>
      </c>
      <c r="E13" s="57">
        <v>279.2</v>
      </c>
      <c r="F13" s="57">
        <v>68.900000000000006</v>
      </c>
      <c r="G13" s="58">
        <v>17.2</v>
      </c>
    </row>
    <row r="14" spans="1:7" x14ac:dyDescent="0.35">
      <c r="A14" s="2">
        <v>2023</v>
      </c>
      <c r="B14" s="57">
        <v>1332.5</v>
      </c>
      <c r="C14" s="57">
        <v>20.5</v>
      </c>
      <c r="D14" s="57">
        <v>821.4</v>
      </c>
      <c r="E14" s="57">
        <v>316.3</v>
      </c>
      <c r="F14" s="57">
        <v>79.099999999999994</v>
      </c>
      <c r="G14" s="58">
        <v>18.100000000000001</v>
      </c>
    </row>
    <row r="15" spans="1:7" x14ac:dyDescent="0.35">
      <c r="A15" s="12">
        <v>2024</v>
      </c>
      <c r="B15" s="59">
        <v>1423.4</v>
      </c>
      <c r="C15" s="59">
        <v>20.6</v>
      </c>
      <c r="D15" s="59">
        <v>1380.7</v>
      </c>
      <c r="E15" s="59">
        <v>398</v>
      </c>
      <c r="F15" s="59">
        <v>82.3</v>
      </c>
      <c r="G15" s="60">
        <v>19</v>
      </c>
    </row>
    <row r="17" spans="1:1" x14ac:dyDescent="0.35">
      <c r="A17" t="s">
        <v>73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5" spans="1:1" x14ac:dyDescent="0.35">
      <c r="A25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57"/>
  <sheetViews>
    <sheetView topLeftCell="A19" workbookViewId="0">
      <selection activeCell="C14" sqref="C14"/>
    </sheetView>
  </sheetViews>
  <sheetFormatPr defaultColWidth="10.90625" defaultRowHeight="14.5" x14ac:dyDescent="0.35"/>
  <cols>
    <col min="1" max="1" width="6.7265625" customWidth="1"/>
    <col min="2" max="2" width="63.7265625" customWidth="1"/>
    <col min="3" max="3" width="23.7265625" customWidth="1"/>
  </cols>
  <sheetData>
    <row r="1" spans="1:3" x14ac:dyDescent="0.35">
      <c r="A1" t="s">
        <v>161</v>
      </c>
    </row>
    <row r="3" spans="1:3" x14ac:dyDescent="0.35">
      <c r="A3" s="9" t="s">
        <v>4</v>
      </c>
      <c r="B3" s="8" t="s">
        <v>105</v>
      </c>
      <c r="C3" s="10" t="s">
        <v>147</v>
      </c>
    </row>
    <row r="4" spans="1:3" x14ac:dyDescent="0.35">
      <c r="A4" s="2">
        <v>2014</v>
      </c>
      <c r="B4" t="s">
        <v>162</v>
      </c>
      <c r="C4" s="61">
        <v>1.4E-2</v>
      </c>
    </row>
    <row r="5" spans="1:3" x14ac:dyDescent="0.35">
      <c r="A5" s="2">
        <v>2014</v>
      </c>
      <c r="B5" t="s">
        <v>163</v>
      </c>
      <c r="C5" s="61">
        <v>0</v>
      </c>
    </row>
    <row r="6" spans="1:3" x14ac:dyDescent="0.35">
      <c r="A6" s="2">
        <v>2014</v>
      </c>
      <c r="B6" t="s">
        <v>164</v>
      </c>
      <c r="C6" s="61">
        <v>6.2E-2</v>
      </c>
    </row>
    <row r="7" spans="1:3" x14ac:dyDescent="0.35">
      <c r="A7" s="2">
        <v>2014</v>
      </c>
      <c r="B7" t="s">
        <v>165</v>
      </c>
      <c r="C7" s="61">
        <v>0.13200000000000001</v>
      </c>
    </row>
    <row r="8" spans="1:3" x14ac:dyDescent="0.35">
      <c r="A8" s="2">
        <v>2015</v>
      </c>
      <c r="B8" t="s">
        <v>162</v>
      </c>
      <c r="C8" s="61">
        <v>1.0999999999999999E-2</v>
      </c>
    </row>
    <row r="9" spans="1:3" x14ac:dyDescent="0.35">
      <c r="A9" s="2">
        <v>2015</v>
      </c>
      <c r="B9" t="s">
        <v>163</v>
      </c>
      <c r="C9" s="61">
        <v>4.0000000000000001E-3</v>
      </c>
    </row>
    <row r="10" spans="1:3" x14ac:dyDescent="0.35">
      <c r="A10" s="2">
        <v>2015</v>
      </c>
      <c r="B10" t="s">
        <v>164</v>
      </c>
      <c r="C10" s="61">
        <v>0.10100000000000001</v>
      </c>
    </row>
    <row r="11" spans="1:3" x14ac:dyDescent="0.35">
      <c r="A11" s="2">
        <v>2015</v>
      </c>
      <c r="B11" t="s">
        <v>165</v>
      </c>
      <c r="C11" s="61">
        <v>0.27300000000000002</v>
      </c>
    </row>
    <row r="12" spans="1:3" x14ac:dyDescent="0.35">
      <c r="A12" s="2">
        <v>2016</v>
      </c>
      <c r="B12" t="s">
        <v>162</v>
      </c>
      <c r="C12" s="61">
        <v>1E-3</v>
      </c>
    </row>
    <row r="13" spans="1:3" x14ac:dyDescent="0.35">
      <c r="A13" s="2">
        <v>2016</v>
      </c>
      <c r="B13" t="s">
        <v>163</v>
      </c>
      <c r="C13" s="61">
        <v>-5.0000000000000001E-3</v>
      </c>
    </row>
    <row r="14" spans="1:3" x14ac:dyDescent="0.35">
      <c r="A14" s="2">
        <v>2016</v>
      </c>
      <c r="B14" t="s">
        <v>164</v>
      </c>
      <c r="C14" s="61">
        <v>0.14599999999999999</v>
      </c>
    </row>
    <row r="15" spans="1:3" x14ac:dyDescent="0.35">
      <c r="A15" s="2">
        <v>2016</v>
      </c>
      <c r="B15" t="s">
        <v>165</v>
      </c>
      <c r="C15" s="61">
        <v>0.443</v>
      </c>
    </row>
    <row r="16" spans="1:3" x14ac:dyDescent="0.35">
      <c r="A16" s="2">
        <v>2017</v>
      </c>
      <c r="B16" t="s">
        <v>162</v>
      </c>
      <c r="C16" s="61">
        <v>-2.5000000000000001E-2</v>
      </c>
    </row>
    <row r="17" spans="1:3" x14ac:dyDescent="0.35">
      <c r="A17" s="2">
        <v>2017</v>
      </c>
      <c r="B17" t="s">
        <v>163</v>
      </c>
      <c r="C17" s="61">
        <v>1.2E-2</v>
      </c>
    </row>
    <row r="18" spans="1:3" x14ac:dyDescent="0.35">
      <c r="A18" s="2">
        <v>2017</v>
      </c>
      <c r="B18" t="s">
        <v>164</v>
      </c>
      <c r="C18" s="61">
        <v>0.11899999999999999</v>
      </c>
    </row>
    <row r="19" spans="1:3" x14ac:dyDescent="0.35">
      <c r="A19" s="2">
        <v>2017</v>
      </c>
      <c r="B19" t="s">
        <v>165</v>
      </c>
      <c r="C19" s="61">
        <v>0.46</v>
      </c>
    </row>
    <row r="20" spans="1:3" x14ac:dyDescent="0.35">
      <c r="A20" s="2">
        <v>2018</v>
      </c>
      <c r="B20" t="s">
        <v>162</v>
      </c>
      <c r="C20" s="61">
        <v>-5.3999999999999999E-2</v>
      </c>
    </row>
    <row r="21" spans="1:3" x14ac:dyDescent="0.35">
      <c r="A21" s="2">
        <v>2018</v>
      </c>
      <c r="B21" t="s">
        <v>163</v>
      </c>
      <c r="C21" s="61">
        <v>1.2999999999999999E-2</v>
      </c>
    </row>
    <row r="22" spans="1:3" x14ac:dyDescent="0.35">
      <c r="A22" s="2">
        <v>2018</v>
      </c>
      <c r="B22" t="s">
        <v>164</v>
      </c>
      <c r="C22" s="61">
        <v>0.159</v>
      </c>
    </row>
    <row r="23" spans="1:3" x14ac:dyDescent="0.35">
      <c r="A23" s="2">
        <v>2018</v>
      </c>
      <c r="B23" t="s">
        <v>165</v>
      </c>
      <c r="C23" s="61">
        <v>0.51400000000000001</v>
      </c>
    </row>
    <row r="24" spans="1:3" x14ac:dyDescent="0.35">
      <c r="A24" s="2">
        <v>2019</v>
      </c>
      <c r="B24" t="s">
        <v>162</v>
      </c>
      <c r="C24" s="61">
        <v>-5.2999999999999999E-2</v>
      </c>
    </row>
    <row r="25" spans="1:3" x14ac:dyDescent="0.35">
      <c r="A25" s="2">
        <v>2019</v>
      </c>
      <c r="B25" t="s">
        <v>163</v>
      </c>
      <c r="C25" s="61">
        <v>-3.7999999999999999E-2</v>
      </c>
    </row>
    <row r="26" spans="1:3" x14ac:dyDescent="0.35">
      <c r="A26" s="2">
        <v>2019</v>
      </c>
      <c r="B26" t="s">
        <v>164</v>
      </c>
      <c r="C26" s="61">
        <v>0.19600000000000001</v>
      </c>
    </row>
    <row r="27" spans="1:3" x14ac:dyDescent="0.35">
      <c r="A27" s="2">
        <v>2019</v>
      </c>
      <c r="B27" t="s">
        <v>165</v>
      </c>
      <c r="C27" s="61">
        <v>0.54400000000000004</v>
      </c>
    </row>
    <row r="28" spans="1:3" x14ac:dyDescent="0.35">
      <c r="A28" s="2">
        <v>2020</v>
      </c>
      <c r="B28" t="s">
        <v>162</v>
      </c>
      <c r="C28" s="61">
        <v>-7.0000000000000001E-3</v>
      </c>
    </row>
    <row r="29" spans="1:3" x14ac:dyDescent="0.35">
      <c r="A29" s="2">
        <v>2020</v>
      </c>
      <c r="B29" t="s">
        <v>163</v>
      </c>
      <c r="C29" s="61">
        <v>-0.309</v>
      </c>
    </row>
    <row r="30" spans="1:3" x14ac:dyDescent="0.35">
      <c r="A30" s="2">
        <v>2020</v>
      </c>
      <c r="B30" t="s">
        <v>164</v>
      </c>
      <c r="C30" s="61">
        <v>-0.17</v>
      </c>
    </row>
    <row r="31" spans="1:3" x14ac:dyDescent="0.35">
      <c r="A31" s="2">
        <v>2020</v>
      </c>
      <c r="B31" t="s">
        <v>165</v>
      </c>
      <c r="C31" s="61">
        <v>0.86599999999999999</v>
      </c>
    </row>
    <row r="32" spans="1:3" x14ac:dyDescent="0.35">
      <c r="A32" s="2">
        <v>2021</v>
      </c>
      <c r="B32" t="s">
        <v>162</v>
      </c>
      <c r="C32" s="61">
        <v>6.2E-2</v>
      </c>
    </row>
    <row r="33" spans="1:3" x14ac:dyDescent="0.35">
      <c r="A33" s="2">
        <v>2021</v>
      </c>
      <c r="B33" t="s">
        <v>163</v>
      </c>
      <c r="C33" s="61">
        <v>-0.251</v>
      </c>
    </row>
    <row r="34" spans="1:3" x14ac:dyDescent="0.35">
      <c r="A34" s="2">
        <v>2021</v>
      </c>
      <c r="B34" t="s">
        <v>164</v>
      </c>
      <c r="C34" s="61">
        <v>0.06</v>
      </c>
    </row>
    <row r="35" spans="1:3" x14ac:dyDescent="0.35">
      <c r="A35" s="2">
        <v>2021</v>
      </c>
      <c r="B35" t="s">
        <v>165</v>
      </c>
      <c r="C35" s="61">
        <v>0.97799999999999998</v>
      </c>
    </row>
    <row r="36" spans="1:3" x14ac:dyDescent="0.35">
      <c r="A36" s="2">
        <v>2022</v>
      </c>
      <c r="B36" t="s">
        <v>162</v>
      </c>
      <c r="C36" s="61">
        <v>0.10299999999999999</v>
      </c>
    </row>
    <row r="37" spans="1:3" x14ac:dyDescent="0.35">
      <c r="A37" s="2">
        <v>2022</v>
      </c>
      <c r="B37" t="s">
        <v>163</v>
      </c>
      <c r="C37" s="61">
        <v>-0.151</v>
      </c>
    </row>
    <row r="38" spans="1:3" x14ac:dyDescent="0.35">
      <c r="A38" s="2">
        <v>2022</v>
      </c>
      <c r="B38" t="s">
        <v>164</v>
      </c>
      <c r="C38" s="61">
        <v>0.27600000000000002</v>
      </c>
    </row>
    <row r="39" spans="1:3" x14ac:dyDescent="0.35">
      <c r="A39" s="2">
        <v>2022</v>
      </c>
      <c r="B39" t="s">
        <v>165</v>
      </c>
      <c r="C39" s="61">
        <v>1.012</v>
      </c>
    </row>
    <row r="40" spans="1:3" x14ac:dyDescent="0.35">
      <c r="A40" s="2">
        <v>2023</v>
      </c>
      <c r="B40" t="s">
        <v>162</v>
      </c>
      <c r="C40" s="61">
        <v>0.189</v>
      </c>
    </row>
    <row r="41" spans="1:3" x14ac:dyDescent="0.35">
      <c r="A41" s="2">
        <v>2023</v>
      </c>
      <c r="B41" t="s">
        <v>163</v>
      </c>
      <c r="C41" s="61">
        <v>-1.6E-2</v>
      </c>
    </row>
    <row r="42" spans="1:3" x14ac:dyDescent="0.35">
      <c r="A42" s="2">
        <v>2023</v>
      </c>
      <c r="B42" t="s">
        <v>164</v>
      </c>
      <c r="C42" s="61">
        <v>0.44600000000000001</v>
      </c>
    </row>
    <row r="43" spans="1:3" x14ac:dyDescent="0.35">
      <c r="A43" s="2">
        <v>2023</v>
      </c>
      <c r="B43" t="s">
        <v>165</v>
      </c>
      <c r="C43" s="61">
        <v>1.3089999999999999</v>
      </c>
    </row>
    <row r="44" spans="1:3" x14ac:dyDescent="0.35">
      <c r="A44" s="2">
        <v>2024</v>
      </c>
      <c r="B44" t="s">
        <v>162</v>
      </c>
      <c r="C44" s="61">
        <v>0.27100000000000002</v>
      </c>
    </row>
    <row r="45" spans="1:3" x14ac:dyDescent="0.35">
      <c r="A45" s="2">
        <v>2024</v>
      </c>
      <c r="B45" t="s">
        <v>163</v>
      </c>
      <c r="C45" s="61">
        <v>0.65300000000000002</v>
      </c>
    </row>
    <row r="46" spans="1:3" x14ac:dyDescent="0.35">
      <c r="A46" s="2">
        <v>2024</v>
      </c>
      <c r="B46" t="s">
        <v>164</v>
      </c>
      <c r="C46" s="61">
        <v>0.81899999999999995</v>
      </c>
    </row>
    <row r="47" spans="1:3" x14ac:dyDescent="0.35">
      <c r="A47" s="12">
        <v>2024</v>
      </c>
      <c r="B47" s="14" t="s">
        <v>165</v>
      </c>
      <c r="C47" s="62">
        <v>1.4019999999999999</v>
      </c>
    </row>
    <row r="49" spans="1:1" x14ac:dyDescent="0.35">
      <c r="A49" t="s">
        <v>73</v>
      </c>
    </row>
    <row r="51" spans="1:1" x14ac:dyDescent="0.35">
      <c r="A51" t="s">
        <v>136</v>
      </c>
    </row>
    <row r="52" spans="1:1" x14ac:dyDescent="0.35">
      <c r="A52" t="s">
        <v>137</v>
      </c>
    </row>
    <row r="53" spans="1:1" x14ac:dyDescent="0.35">
      <c r="A53" t="s">
        <v>138</v>
      </c>
    </row>
    <row r="54" spans="1:1" x14ac:dyDescent="0.35">
      <c r="A54" t="s">
        <v>139</v>
      </c>
    </row>
    <row r="55" spans="1:1" x14ac:dyDescent="0.35">
      <c r="A55" t="s">
        <v>140</v>
      </c>
    </row>
    <row r="57" spans="1:1" x14ac:dyDescent="0.35">
      <c r="A57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"/>
  <sheetViews>
    <sheetView workbookViewId="0"/>
  </sheetViews>
  <sheetFormatPr defaultColWidth="10.90625" defaultRowHeight="14.5" x14ac:dyDescent="0.35"/>
  <cols>
    <col min="1" max="1" width="6.7265625" customWidth="1"/>
    <col min="2" max="2" width="17.7265625" customWidth="1"/>
    <col min="3" max="3" width="18.7265625" customWidth="1"/>
    <col min="4" max="5" width="42.7265625" customWidth="1"/>
  </cols>
  <sheetData>
    <row r="1" spans="1:5" x14ac:dyDescent="0.35">
      <c r="A1" t="s">
        <v>3</v>
      </c>
    </row>
    <row r="3" spans="1:5" x14ac:dyDescent="0.35">
      <c r="A3" s="9" t="s">
        <v>4</v>
      </c>
      <c r="B3" s="8" t="s">
        <v>5</v>
      </c>
      <c r="C3" s="8" t="s">
        <v>6</v>
      </c>
      <c r="D3" s="8" t="s">
        <v>7</v>
      </c>
      <c r="E3" s="10" t="s">
        <v>8</v>
      </c>
    </row>
    <row r="4" spans="1:5" x14ac:dyDescent="0.35">
      <c r="A4" s="2">
        <v>2014</v>
      </c>
      <c r="B4" t="s">
        <v>9</v>
      </c>
      <c r="C4" s="6">
        <v>2.5000000000000001E-2</v>
      </c>
      <c r="D4" s="6">
        <v>2.1999999999999999E-2</v>
      </c>
      <c r="E4" s="7">
        <v>2.9000000000000001E-2</v>
      </c>
    </row>
    <row r="5" spans="1:5" x14ac:dyDescent="0.35">
      <c r="A5" s="2">
        <v>2023</v>
      </c>
      <c r="B5" t="s">
        <v>9</v>
      </c>
      <c r="C5" s="6">
        <v>3.1E-2</v>
      </c>
      <c r="D5" s="6">
        <v>2.7E-2</v>
      </c>
      <c r="E5" s="7">
        <v>3.5999999999999997E-2</v>
      </c>
    </row>
    <row r="6" spans="1:5" x14ac:dyDescent="0.35">
      <c r="A6" s="2">
        <v>2014</v>
      </c>
      <c r="B6" t="s">
        <v>10</v>
      </c>
      <c r="C6" s="6">
        <v>3.6999999999999998E-2</v>
      </c>
      <c r="D6" s="6">
        <v>3.2000000000000001E-2</v>
      </c>
      <c r="E6" s="7">
        <v>4.2000000000000003E-2</v>
      </c>
    </row>
    <row r="7" spans="1:5" x14ac:dyDescent="0.35">
      <c r="A7" s="2">
        <v>2023</v>
      </c>
      <c r="B7" t="s">
        <v>10</v>
      </c>
      <c r="C7" s="6">
        <v>4.4999999999999998E-2</v>
      </c>
      <c r="D7" s="6">
        <v>3.7999999999999999E-2</v>
      </c>
      <c r="E7" s="7">
        <v>5.2999999999999999E-2</v>
      </c>
    </row>
    <row r="8" spans="1:5" x14ac:dyDescent="0.35">
      <c r="A8" s="2">
        <v>2014</v>
      </c>
      <c r="B8" t="s">
        <v>11</v>
      </c>
      <c r="C8" s="6">
        <v>3.1E-2</v>
      </c>
      <c r="D8" s="6">
        <v>2.7E-2</v>
      </c>
      <c r="E8" s="7">
        <v>3.5999999999999997E-2</v>
      </c>
    </row>
    <row r="9" spans="1:5" x14ac:dyDescent="0.35">
      <c r="A9" s="2">
        <v>2023</v>
      </c>
      <c r="B9" t="s">
        <v>11</v>
      </c>
      <c r="C9" s="6">
        <v>3.5000000000000003E-2</v>
      </c>
      <c r="D9" s="6">
        <v>3.1E-2</v>
      </c>
      <c r="E9" s="7">
        <v>4.1000000000000002E-2</v>
      </c>
    </row>
    <row r="10" spans="1:5" x14ac:dyDescent="0.35">
      <c r="A10" s="2">
        <v>2014</v>
      </c>
      <c r="B10" t="s">
        <v>12</v>
      </c>
      <c r="C10" s="6">
        <v>2.5000000000000001E-2</v>
      </c>
      <c r="D10" s="6">
        <v>2.1000000000000001E-2</v>
      </c>
      <c r="E10" s="7">
        <v>2.9000000000000001E-2</v>
      </c>
    </row>
    <row r="11" spans="1:5" x14ac:dyDescent="0.35">
      <c r="A11" s="2">
        <v>2023</v>
      </c>
      <c r="B11" t="s">
        <v>12</v>
      </c>
      <c r="C11" s="6">
        <v>2.8000000000000001E-2</v>
      </c>
      <c r="D11" s="6">
        <v>2.4E-2</v>
      </c>
      <c r="E11" s="7">
        <v>3.3000000000000002E-2</v>
      </c>
    </row>
    <row r="12" spans="1:5" x14ac:dyDescent="0.35">
      <c r="A12" s="2">
        <v>2014</v>
      </c>
      <c r="B12" t="s">
        <v>13</v>
      </c>
      <c r="C12" s="6">
        <v>2.8000000000000001E-2</v>
      </c>
      <c r="D12" s="6">
        <v>2.4E-2</v>
      </c>
      <c r="E12" s="7">
        <v>3.2000000000000001E-2</v>
      </c>
    </row>
    <row r="13" spans="1:5" x14ac:dyDescent="0.35">
      <c r="A13" s="2">
        <v>2023</v>
      </c>
      <c r="B13" t="s">
        <v>13</v>
      </c>
      <c r="C13" s="6">
        <v>3.5000000000000003E-2</v>
      </c>
      <c r="D13" s="6">
        <v>3.1E-2</v>
      </c>
      <c r="E13" s="7">
        <v>4.1000000000000002E-2</v>
      </c>
    </row>
    <row r="14" spans="1:5" x14ac:dyDescent="0.35">
      <c r="A14" s="2">
        <v>2014</v>
      </c>
      <c r="B14" t="s">
        <v>14</v>
      </c>
      <c r="C14" s="6">
        <v>3.3000000000000002E-2</v>
      </c>
      <c r="D14" s="6">
        <v>2.7E-2</v>
      </c>
      <c r="E14" s="7">
        <v>4.1000000000000002E-2</v>
      </c>
    </row>
    <row r="15" spans="1:5" x14ac:dyDescent="0.35">
      <c r="A15" s="2">
        <v>2023</v>
      </c>
      <c r="B15" t="s">
        <v>14</v>
      </c>
      <c r="C15" s="6">
        <v>3.9E-2</v>
      </c>
      <c r="D15" s="6">
        <v>3.1E-2</v>
      </c>
      <c r="E15" s="7">
        <v>4.9000000000000002E-2</v>
      </c>
    </row>
    <row r="16" spans="1:5" x14ac:dyDescent="0.35">
      <c r="A16" s="2">
        <v>2014</v>
      </c>
      <c r="B16" t="s">
        <v>15</v>
      </c>
      <c r="C16" s="6">
        <v>3.3000000000000002E-2</v>
      </c>
      <c r="D16" s="6">
        <v>2.9000000000000001E-2</v>
      </c>
      <c r="E16" s="7">
        <v>3.6999999999999998E-2</v>
      </c>
    </row>
    <row r="17" spans="1:5" x14ac:dyDescent="0.35">
      <c r="A17" s="2">
        <v>2023</v>
      </c>
      <c r="B17" t="s">
        <v>15</v>
      </c>
      <c r="C17" s="6">
        <v>3.9E-2</v>
      </c>
      <c r="D17" s="6">
        <v>3.5000000000000003E-2</v>
      </c>
      <c r="E17" s="7">
        <v>4.4999999999999998E-2</v>
      </c>
    </row>
    <row r="18" spans="1:5" x14ac:dyDescent="0.35">
      <c r="A18" s="2">
        <v>2014</v>
      </c>
      <c r="B18" t="s">
        <v>16</v>
      </c>
      <c r="C18" s="6">
        <v>3.4000000000000002E-2</v>
      </c>
      <c r="D18" s="6">
        <v>0.03</v>
      </c>
      <c r="E18" s="7">
        <v>3.9E-2</v>
      </c>
    </row>
    <row r="19" spans="1:5" x14ac:dyDescent="0.35">
      <c r="A19" s="2">
        <v>2023</v>
      </c>
      <c r="B19" t="s">
        <v>16</v>
      </c>
      <c r="C19" s="6">
        <v>3.7999999999999999E-2</v>
      </c>
      <c r="D19" s="6">
        <v>3.4000000000000002E-2</v>
      </c>
      <c r="E19" s="7">
        <v>4.3999999999999997E-2</v>
      </c>
    </row>
    <row r="20" spans="1:5" x14ac:dyDescent="0.35">
      <c r="A20" s="2">
        <v>2014</v>
      </c>
      <c r="B20" t="s">
        <v>17</v>
      </c>
      <c r="C20" s="6">
        <v>3.4000000000000002E-2</v>
      </c>
      <c r="D20" s="6">
        <v>3.1E-2</v>
      </c>
      <c r="E20" s="7">
        <v>3.7999999999999999E-2</v>
      </c>
    </row>
    <row r="21" spans="1:5" x14ac:dyDescent="0.35">
      <c r="A21" s="2">
        <v>2023</v>
      </c>
      <c r="B21" t="s">
        <v>17</v>
      </c>
      <c r="C21" s="6">
        <v>4.2000000000000003E-2</v>
      </c>
      <c r="D21" s="6">
        <v>3.6999999999999998E-2</v>
      </c>
      <c r="E21" s="7">
        <v>4.7E-2</v>
      </c>
    </row>
    <row r="22" spans="1:5" x14ac:dyDescent="0.35">
      <c r="A22" s="2">
        <v>2014</v>
      </c>
      <c r="B22" t="s">
        <v>18</v>
      </c>
      <c r="C22" s="6">
        <v>0.03</v>
      </c>
      <c r="D22" s="6">
        <v>2.7E-2</v>
      </c>
      <c r="E22" s="7">
        <v>3.4000000000000002E-2</v>
      </c>
    </row>
    <row r="23" spans="1:5" x14ac:dyDescent="0.35">
      <c r="A23" s="2">
        <v>2023</v>
      </c>
      <c r="B23" t="s">
        <v>18</v>
      </c>
      <c r="C23" s="6">
        <v>3.2000000000000001E-2</v>
      </c>
      <c r="D23" s="6">
        <v>2.9000000000000001E-2</v>
      </c>
      <c r="E23" s="7">
        <v>3.6999999999999998E-2</v>
      </c>
    </row>
    <row r="24" spans="1:5" x14ac:dyDescent="0.35">
      <c r="A24" s="2">
        <v>2014</v>
      </c>
      <c r="B24" t="s">
        <v>19</v>
      </c>
      <c r="C24" s="6">
        <v>3.5000000000000003E-2</v>
      </c>
      <c r="D24" s="6">
        <v>3.1E-2</v>
      </c>
      <c r="E24" s="7">
        <v>3.9E-2</v>
      </c>
    </row>
    <row r="25" spans="1:5" x14ac:dyDescent="0.35">
      <c r="A25" s="2">
        <v>2023</v>
      </c>
      <c r="B25" t="s">
        <v>19</v>
      </c>
      <c r="C25" s="6">
        <v>4.3999999999999997E-2</v>
      </c>
      <c r="D25" s="6">
        <v>0.04</v>
      </c>
      <c r="E25" s="7">
        <v>0.05</v>
      </c>
    </row>
    <row r="26" spans="1:5" x14ac:dyDescent="0.35">
      <c r="A26" s="2">
        <v>2014</v>
      </c>
      <c r="B26" t="s">
        <v>20</v>
      </c>
      <c r="C26" s="6">
        <v>4.1000000000000002E-2</v>
      </c>
      <c r="D26" s="6">
        <v>3.7999999999999999E-2</v>
      </c>
      <c r="E26" s="7">
        <v>4.4999999999999998E-2</v>
      </c>
    </row>
    <row r="27" spans="1:5" x14ac:dyDescent="0.35">
      <c r="A27" s="2">
        <v>2023</v>
      </c>
      <c r="B27" t="s">
        <v>20</v>
      </c>
      <c r="C27" s="6">
        <v>4.9000000000000002E-2</v>
      </c>
      <c r="D27" s="6">
        <v>4.3999999999999997E-2</v>
      </c>
      <c r="E27" s="7">
        <v>5.3999999999999999E-2</v>
      </c>
    </row>
    <row r="28" spans="1:5" x14ac:dyDescent="0.35">
      <c r="A28" s="2">
        <v>2014</v>
      </c>
      <c r="B28" t="s">
        <v>21</v>
      </c>
      <c r="C28" s="6">
        <v>4.3999999999999997E-2</v>
      </c>
      <c r="D28" s="6">
        <v>3.9E-2</v>
      </c>
      <c r="E28" s="7">
        <v>0.05</v>
      </c>
    </row>
    <row r="29" spans="1:5" x14ac:dyDescent="0.35">
      <c r="A29" s="2">
        <v>2023</v>
      </c>
      <c r="B29" t="s">
        <v>21</v>
      </c>
      <c r="C29" s="6">
        <v>5.8999999999999997E-2</v>
      </c>
      <c r="D29" s="6">
        <v>5.0999999999999997E-2</v>
      </c>
      <c r="E29" s="7">
        <v>6.8000000000000005E-2</v>
      </c>
    </row>
    <row r="30" spans="1:5" x14ac:dyDescent="0.35">
      <c r="A30" s="2">
        <v>2014</v>
      </c>
      <c r="B30" t="s">
        <v>22</v>
      </c>
      <c r="C30" s="6">
        <v>3.2000000000000001E-2</v>
      </c>
      <c r="D30" s="6">
        <v>2.8000000000000001E-2</v>
      </c>
      <c r="E30" s="7">
        <v>3.5999999999999997E-2</v>
      </c>
    </row>
    <row r="31" spans="1:5" x14ac:dyDescent="0.35">
      <c r="A31" s="2">
        <v>2023</v>
      </c>
      <c r="B31" t="s">
        <v>22</v>
      </c>
      <c r="C31" s="6">
        <v>3.7999999999999999E-2</v>
      </c>
      <c r="D31" s="6">
        <v>3.3000000000000002E-2</v>
      </c>
      <c r="E31" s="7">
        <v>4.2999999999999997E-2</v>
      </c>
    </row>
    <row r="32" spans="1:5" x14ac:dyDescent="0.35">
      <c r="A32" s="2">
        <v>2014</v>
      </c>
      <c r="B32" t="s">
        <v>23</v>
      </c>
      <c r="C32" s="6">
        <v>4.2000000000000003E-2</v>
      </c>
      <c r="D32" s="6">
        <v>3.7999999999999999E-2</v>
      </c>
      <c r="E32" s="7">
        <v>4.7E-2</v>
      </c>
    </row>
    <row r="33" spans="1:5" x14ac:dyDescent="0.35">
      <c r="A33" s="2">
        <v>2023</v>
      </c>
      <c r="B33" t="s">
        <v>23</v>
      </c>
      <c r="C33" s="6">
        <v>5.1999999999999998E-2</v>
      </c>
      <c r="D33" s="6">
        <v>4.5999999999999999E-2</v>
      </c>
      <c r="E33" s="7">
        <v>5.8999999999999997E-2</v>
      </c>
    </row>
    <row r="34" spans="1:5" x14ac:dyDescent="0.35">
      <c r="A34" s="2">
        <v>2014</v>
      </c>
      <c r="B34" t="s">
        <v>24</v>
      </c>
      <c r="C34" s="6">
        <v>3.3000000000000002E-2</v>
      </c>
      <c r="D34" s="6">
        <v>0.03</v>
      </c>
      <c r="E34" s="7">
        <v>3.6999999999999998E-2</v>
      </c>
    </row>
    <row r="35" spans="1:5" x14ac:dyDescent="0.35">
      <c r="A35" s="2">
        <v>2023</v>
      </c>
      <c r="B35" t="s">
        <v>24</v>
      </c>
      <c r="C35" s="6">
        <v>4.1000000000000002E-2</v>
      </c>
      <c r="D35" s="6">
        <v>3.5999999999999997E-2</v>
      </c>
      <c r="E35" s="7">
        <v>4.5999999999999999E-2</v>
      </c>
    </row>
    <row r="36" spans="1:5" x14ac:dyDescent="0.35">
      <c r="A36" s="2">
        <v>2014</v>
      </c>
      <c r="B36" t="s">
        <v>25</v>
      </c>
      <c r="C36" s="6">
        <v>2.4E-2</v>
      </c>
      <c r="D36" s="6">
        <v>2.1999999999999999E-2</v>
      </c>
      <c r="E36" s="7">
        <v>2.7E-2</v>
      </c>
    </row>
    <row r="37" spans="1:5" x14ac:dyDescent="0.35">
      <c r="A37" s="2">
        <v>2023</v>
      </c>
      <c r="B37" t="s">
        <v>25</v>
      </c>
      <c r="C37" s="6">
        <v>2.9000000000000001E-2</v>
      </c>
      <c r="D37" s="6">
        <v>2.5999999999999999E-2</v>
      </c>
      <c r="E37" s="7">
        <v>3.3000000000000002E-2</v>
      </c>
    </row>
    <row r="38" spans="1:5" x14ac:dyDescent="0.35">
      <c r="A38" s="2">
        <v>2014</v>
      </c>
      <c r="B38" t="s">
        <v>26</v>
      </c>
      <c r="C38" s="6">
        <v>3.3000000000000002E-2</v>
      </c>
      <c r="D38" s="6">
        <v>2.9000000000000001E-2</v>
      </c>
      <c r="E38" s="7">
        <v>3.7999999999999999E-2</v>
      </c>
    </row>
    <row r="39" spans="1:5" x14ac:dyDescent="0.35">
      <c r="A39" s="2">
        <v>2023</v>
      </c>
      <c r="B39" t="s">
        <v>26</v>
      </c>
      <c r="C39" s="6">
        <v>3.9E-2</v>
      </c>
      <c r="D39" s="6">
        <v>3.4000000000000002E-2</v>
      </c>
      <c r="E39" s="7">
        <v>4.3999999999999997E-2</v>
      </c>
    </row>
    <row r="40" spans="1:5" x14ac:dyDescent="0.35">
      <c r="A40" s="2">
        <v>2014</v>
      </c>
      <c r="B40" t="s">
        <v>27</v>
      </c>
      <c r="C40" s="6">
        <v>0.04</v>
      </c>
      <c r="D40" s="6">
        <v>3.2000000000000001E-2</v>
      </c>
      <c r="E40" s="7">
        <v>5.0999999999999997E-2</v>
      </c>
    </row>
    <row r="41" spans="1:5" x14ac:dyDescent="0.35">
      <c r="A41" s="2">
        <v>2023</v>
      </c>
      <c r="B41" t="s">
        <v>27</v>
      </c>
      <c r="C41" s="6">
        <v>4.7E-2</v>
      </c>
      <c r="D41" s="6">
        <v>3.6999999999999998E-2</v>
      </c>
      <c r="E41" s="7">
        <v>6.0999999999999999E-2</v>
      </c>
    </row>
    <row r="42" spans="1:5" x14ac:dyDescent="0.35">
      <c r="A42" s="2">
        <v>2014</v>
      </c>
      <c r="B42" t="s">
        <v>28</v>
      </c>
      <c r="C42" s="6">
        <v>0.04</v>
      </c>
      <c r="D42" s="6">
        <v>3.5999999999999997E-2</v>
      </c>
      <c r="E42" s="7">
        <v>4.4999999999999998E-2</v>
      </c>
    </row>
    <row r="43" spans="1:5" x14ac:dyDescent="0.35">
      <c r="A43" s="2">
        <v>2023</v>
      </c>
      <c r="B43" t="s">
        <v>28</v>
      </c>
      <c r="C43" s="6">
        <v>0.05</v>
      </c>
      <c r="D43" s="6">
        <v>4.4999999999999998E-2</v>
      </c>
      <c r="E43" s="7">
        <v>5.7000000000000002E-2</v>
      </c>
    </row>
    <row r="44" spans="1:5" x14ac:dyDescent="0.35">
      <c r="A44" s="2">
        <v>2014</v>
      </c>
      <c r="B44" t="s">
        <v>29</v>
      </c>
      <c r="C44" s="6">
        <v>2.4E-2</v>
      </c>
      <c r="D44" s="6">
        <v>2.1000000000000001E-2</v>
      </c>
      <c r="E44" s="7">
        <v>2.8000000000000001E-2</v>
      </c>
    </row>
    <row r="45" spans="1:5" x14ac:dyDescent="0.35">
      <c r="A45" s="2">
        <v>2023</v>
      </c>
      <c r="B45" t="s">
        <v>29</v>
      </c>
      <c r="C45" s="6">
        <v>2.9000000000000001E-2</v>
      </c>
      <c r="D45" s="6">
        <v>2.5000000000000001E-2</v>
      </c>
      <c r="E45" s="7">
        <v>3.4000000000000002E-2</v>
      </c>
    </row>
    <row r="46" spans="1:5" x14ac:dyDescent="0.35">
      <c r="A46" s="2">
        <v>2014</v>
      </c>
      <c r="B46" t="s">
        <v>30</v>
      </c>
      <c r="C46" s="6">
        <v>5.3999999999999999E-2</v>
      </c>
      <c r="D46" s="6">
        <v>0.05</v>
      </c>
      <c r="E46" s="7">
        <v>0.06</v>
      </c>
    </row>
    <row r="47" spans="1:5" x14ac:dyDescent="0.35">
      <c r="A47" s="2">
        <v>2023</v>
      </c>
      <c r="B47" t="s">
        <v>30</v>
      </c>
      <c r="C47" s="6">
        <v>6.9000000000000006E-2</v>
      </c>
      <c r="D47" s="6">
        <v>6.0999999999999999E-2</v>
      </c>
      <c r="E47" s="7">
        <v>7.8E-2</v>
      </c>
    </row>
    <row r="48" spans="1:5" x14ac:dyDescent="0.35">
      <c r="A48" s="2">
        <v>2014</v>
      </c>
      <c r="B48" t="s">
        <v>31</v>
      </c>
      <c r="C48" s="6">
        <v>0.03</v>
      </c>
      <c r="D48" s="6">
        <v>2.7E-2</v>
      </c>
      <c r="E48" s="7">
        <v>3.3000000000000002E-2</v>
      </c>
    </row>
    <row r="49" spans="1:5" x14ac:dyDescent="0.35">
      <c r="A49" s="2">
        <v>2023</v>
      </c>
      <c r="B49" t="s">
        <v>31</v>
      </c>
      <c r="C49" s="6">
        <v>3.5999999999999997E-2</v>
      </c>
      <c r="D49" s="6">
        <v>3.2000000000000001E-2</v>
      </c>
      <c r="E49" s="7">
        <v>4.1000000000000002E-2</v>
      </c>
    </row>
    <row r="50" spans="1:5" x14ac:dyDescent="0.35">
      <c r="A50" s="2">
        <v>2014</v>
      </c>
      <c r="B50" t="s">
        <v>32</v>
      </c>
      <c r="C50" s="6">
        <v>2.8000000000000001E-2</v>
      </c>
      <c r="D50" s="6">
        <v>2.5000000000000001E-2</v>
      </c>
      <c r="E50" s="7">
        <v>3.1E-2</v>
      </c>
    </row>
    <row r="51" spans="1:5" x14ac:dyDescent="0.35">
      <c r="A51" s="2">
        <v>2023</v>
      </c>
      <c r="B51" t="s">
        <v>32</v>
      </c>
      <c r="C51" s="6">
        <v>3.3000000000000002E-2</v>
      </c>
      <c r="D51" s="6">
        <v>2.9000000000000001E-2</v>
      </c>
      <c r="E51" s="7">
        <v>3.7999999999999999E-2</v>
      </c>
    </row>
    <row r="52" spans="1:5" x14ac:dyDescent="0.35">
      <c r="A52" s="2">
        <v>2014</v>
      </c>
      <c r="B52" t="s">
        <v>33</v>
      </c>
      <c r="C52" s="6">
        <v>0.04</v>
      </c>
      <c r="D52" s="6">
        <v>3.5999999999999997E-2</v>
      </c>
      <c r="E52" s="7">
        <v>4.3999999999999997E-2</v>
      </c>
    </row>
    <row r="53" spans="1:5" x14ac:dyDescent="0.35">
      <c r="A53" s="2">
        <v>2023</v>
      </c>
      <c r="B53" t="s">
        <v>33</v>
      </c>
      <c r="C53" s="6">
        <v>4.9000000000000002E-2</v>
      </c>
      <c r="D53" s="6">
        <v>4.3999999999999997E-2</v>
      </c>
      <c r="E53" s="7">
        <v>5.6000000000000001E-2</v>
      </c>
    </row>
    <row r="54" spans="1:5" x14ac:dyDescent="0.35">
      <c r="A54" s="2">
        <v>2014</v>
      </c>
      <c r="B54" t="s">
        <v>34</v>
      </c>
      <c r="C54" s="6">
        <v>2.3E-2</v>
      </c>
      <c r="D54" s="6">
        <v>0.02</v>
      </c>
      <c r="E54" s="7">
        <v>2.7E-2</v>
      </c>
    </row>
    <row r="55" spans="1:5" x14ac:dyDescent="0.35">
      <c r="A55" s="2">
        <v>2023</v>
      </c>
      <c r="B55" t="s">
        <v>34</v>
      </c>
      <c r="C55" s="6">
        <v>2.7E-2</v>
      </c>
      <c r="D55" s="6">
        <v>2.3E-2</v>
      </c>
      <c r="E55" s="7">
        <v>3.1E-2</v>
      </c>
    </row>
    <row r="56" spans="1:5" x14ac:dyDescent="0.35">
      <c r="A56" s="2">
        <v>2014</v>
      </c>
      <c r="B56" t="s">
        <v>35</v>
      </c>
      <c r="C56" s="6">
        <v>2.5999999999999999E-2</v>
      </c>
      <c r="D56" s="6">
        <v>2.1999999999999999E-2</v>
      </c>
      <c r="E56" s="7">
        <v>3.1E-2</v>
      </c>
    </row>
    <row r="57" spans="1:5" x14ac:dyDescent="0.35">
      <c r="A57" s="2">
        <v>2023</v>
      </c>
      <c r="B57" t="s">
        <v>35</v>
      </c>
      <c r="C57" s="6">
        <v>3.1E-2</v>
      </c>
      <c r="D57" s="6">
        <v>2.5999999999999999E-2</v>
      </c>
      <c r="E57" s="7">
        <v>3.7999999999999999E-2</v>
      </c>
    </row>
    <row r="58" spans="1:5" x14ac:dyDescent="0.35">
      <c r="A58" s="2">
        <v>2014</v>
      </c>
      <c r="B58" t="s">
        <v>36</v>
      </c>
      <c r="C58" s="6">
        <v>2.8000000000000001E-2</v>
      </c>
      <c r="D58" s="6">
        <v>2.4E-2</v>
      </c>
      <c r="E58" s="7">
        <v>3.2000000000000001E-2</v>
      </c>
    </row>
    <row r="59" spans="1:5" x14ac:dyDescent="0.35">
      <c r="A59" s="2">
        <v>2023</v>
      </c>
      <c r="B59" t="s">
        <v>36</v>
      </c>
      <c r="C59" s="6">
        <v>3.3000000000000002E-2</v>
      </c>
      <c r="D59" s="6">
        <v>2.8000000000000001E-2</v>
      </c>
      <c r="E59" s="7">
        <v>3.7999999999999999E-2</v>
      </c>
    </row>
    <row r="60" spans="1:5" x14ac:dyDescent="0.35">
      <c r="A60" s="2">
        <v>2014</v>
      </c>
      <c r="B60" t="s">
        <v>37</v>
      </c>
      <c r="C60" s="6">
        <v>3.4000000000000002E-2</v>
      </c>
      <c r="D60" s="6">
        <v>3.1E-2</v>
      </c>
      <c r="E60" s="7">
        <v>3.7999999999999999E-2</v>
      </c>
    </row>
    <row r="61" spans="1:5" x14ac:dyDescent="0.35">
      <c r="A61" s="2">
        <v>2023</v>
      </c>
      <c r="B61" t="s">
        <v>37</v>
      </c>
      <c r="C61" s="6">
        <v>4.4999999999999998E-2</v>
      </c>
      <c r="D61" s="6">
        <v>4.1000000000000002E-2</v>
      </c>
      <c r="E61" s="7">
        <v>5.0999999999999997E-2</v>
      </c>
    </row>
    <row r="62" spans="1:5" x14ac:dyDescent="0.35">
      <c r="A62" s="2">
        <v>2014</v>
      </c>
      <c r="B62" t="s">
        <v>38</v>
      </c>
      <c r="C62" s="6">
        <v>3.9E-2</v>
      </c>
      <c r="D62" s="6">
        <v>3.5999999999999997E-2</v>
      </c>
      <c r="E62" s="7">
        <v>4.2000000000000003E-2</v>
      </c>
    </row>
    <row r="63" spans="1:5" x14ac:dyDescent="0.35">
      <c r="A63" s="2">
        <v>2023</v>
      </c>
      <c r="B63" t="s">
        <v>38</v>
      </c>
      <c r="C63" s="6">
        <v>0.05</v>
      </c>
      <c r="D63" s="6">
        <v>4.4999999999999998E-2</v>
      </c>
      <c r="E63" s="7">
        <v>5.6000000000000001E-2</v>
      </c>
    </row>
    <row r="64" spans="1:5" x14ac:dyDescent="0.35">
      <c r="A64" s="2">
        <v>2014</v>
      </c>
      <c r="B64" t="s">
        <v>39</v>
      </c>
      <c r="C64" s="6">
        <v>4.5999999999999999E-2</v>
      </c>
      <c r="D64" s="6">
        <v>4.1000000000000002E-2</v>
      </c>
      <c r="E64" s="7">
        <v>5.0999999999999997E-2</v>
      </c>
    </row>
    <row r="65" spans="1:5" x14ac:dyDescent="0.35">
      <c r="A65" s="2">
        <v>2023</v>
      </c>
      <c r="B65" t="s">
        <v>39</v>
      </c>
      <c r="C65" s="6">
        <v>5.8000000000000003E-2</v>
      </c>
      <c r="D65" s="6">
        <v>5.0999999999999997E-2</v>
      </c>
      <c r="E65" s="7">
        <v>6.5000000000000002E-2</v>
      </c>
    </row>
    <row r="66" spans="1:5" x14ac:dyDescent="0.35">
      <c r="A66" s="2">
        <v>2014</v>
      </c>
      <c r="B66" t="s">
        <v>40</v>
      </c>
      <c r="C66" s="6">
        <v>5.0999999999999997E-2</v>
      </c>
      <c r="D66" s="6">
        <v>4.7E-2</v>
      </c>
      <c r="E66" s="7">
        <v>5.3999999999999999E-2</v>
      </c>
    </row>
    <row r="67" spans="1:5" x14ac:dyDescent="0.35">
      <c r="A67" s="12">
        <v>2023</v>
      </c>
      <c r="B67" s="14" t="s">
        <v>40</v>
      </c>
      <c r="C67" s="11">
        <v>7.0000000000000007E-2</v>
      </c>
      <c r="D67" s="11">
        <v>6.5000000000000002E-2</v>
      </c>
      <c r="E67" s="13">
        <v>7.5999999999999998E-2</v>
      </c>
    </row>
    <row r="69" spans="1:5" x14ac:dyDescent="0.35">
      <c r="A69" t="s">
        <v>42</v>
      </c>
    </row>
    <row r="71" spans="1:5" x14ac:dyDescent="0.35">
      <c r="A7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9"/>
  <sheetViews>
    <sheetView workbookViewId="0">
      <selection activeCell="C15" sqref="C15"/>
    </sheetView>
  </sheetViews>
  <sheetFormatPr defaultColWidth="10.90625" defaultRowHeight="14.5" x14ac:dyDescent="0.35"/>
  <cols>
    <col min="1" max="1" width="6.7265625" customWidth="1"/>
    <col min="2" max="2" width="25.7265625" customWidth="1"/>
    <col min="3" max="3" width="20.7265625" customWidth="1"/>
    <col min="4" max="4" width="26.7265625" customWidth="1"/>
    <col min="5" max="5" width="17.7265625" customWidth="1"/>
  </cols>
  <sheetData>
    <row r="1" spans="1:5" x14ac:dyDescent="0.35">
      <c r="A1" t="s">
        <v>167</v>
      </c>
    </row>
    <row r="3" spans="1:5" x14ac:dyDescent="0.35">
      <c r="A3" s="9" t="s">
        <v>4</v>
      </c>
      <c r="B3" s="8" t="s">
        <v>168</v>
      </c>
      <c r="C3" s="8" t="s">
        <v>169</v>
      </c>
      <c r="D3" s="8" t="s">
        <v>170</v>
      </c>
      <c r="E3" s="10" t="s">
        <v>171</v>
      </c>
    </row>
    <row r="4" spans="1:5" x14ac:dyDescent="0.35">
      <c r="A4" s="2">
        <v>2013</v>
      </c>
      <c r="B4" s="63">
        <v>1120.3</v>
      </c>
      <c r="C4" s="64">
        <v>0.82399999999999995</v>
      </c>
      <c r="D4" s="64">
        <v>9.4E-2</v>
      </c>
      <c r="E4" s="65">
        <v>7.9000000000000001E-2</v>
      </c>
    </row>
    <row r="5" spans="1:5" x14ac:dyDescent="0.35">
      <c r="A5" s="2">
        <v>2014</v>
      </c>
      <c r="B5" s="63">
        <v>1136.2</v>
      </c>
      <c r="C5" s="64">
        <v>0.81599999999999995</v>
      </c>
      <c r="D5" s="64">
        <v>9.4E-2</v>
      </c>
      <c r="E5" s="65">
        <v>8.6999999999999994E-2</v>
      </c>
    </row>
    <row r="6" spans="1:5" x14ac:dyDescent="0.35">
      <c r="A6" s="2">
        <v>2015</v>
      </c>
      <c r="B6" s="63">
        <v>1132.4000000000001</v>
      </c>
      <c r="C6" s="64">
        <v>0.80700000000000005</v>
      </c>
      <c r="D6" s="64">
        <v>9.7000000000000003E-2</v>
      </c>
      <c r="E6" s="65">
        <v>9.2999999999999999E-2</v>
      </c>
    </row>
    <row r="7" spans="1:5" x14ac:dyDescent="0.35">
      <c r="A7" s="2">
        <v>2016</v>
      </c>
      <c r="B7" s="63">
        <v>1122</v>
      </c>
      <c r="C7" s="64">
        <v>0.79800000000000004</v>
      </c>
      <c r="D7" s="64">
        <v>9.9000000000000005E-2</v>
      </c>
      <c r="E7" s="65">
        <v>0.1</v>
      </c>
    </row>
    <row r="8" spans="1:5" x14ac:dyDescent="0.35">
      <c r="A8" s="2">
        <v>2017</v>
      </c>
      <c r="B8" s="63">
        <v>1092.5</v>
      </c>
      <c r="C8" s="64">
        <v>0.78900000000000003</v>
      </c>
      <c r="D8" s="64">
        <v>9.8000000000000004E-2</v>
      </c>
      <c r="E8" s="65">
        <v>0.11</v>
      </c>
    </row>
    <row r="9" spans="1:5" x14ac:dyDescent="0.35">
      <c r="A9" s="2">
        <v>2018</v>
      </c>
      <c r="B9" s="63">
        <v>1059.4000000000001</v>
      </c>
      <c r="C9" s="64">
        <v>0.77700000000000002</v>
      </c>
      <c r="D9" s="64">
        <v>9.8000000000000004E-2</v>
      </c>
      <c r="E9" s="65">
        <v>0.122</v>
      </c>
    </row>
    <row r="10" spans="1:5" x14ac:dyDescent="0.35">
      <c r="A10" s="2">
        <v>2019</v>
      </c>
      <c r="B10" s="63">
        <v>1061.0999999999999</v>
      </c>
      <c r="C10" s="64">
        <v>0.752</v>
      </c>
      <c r="D10" s="64">
        <v>0.106</v>
      </c>
      <c r="E10" s="65">
        <v>0.13800000000000001</v>
      </c>
    </row>
    <row r="11" spans="1:5" x14ac:dyDescent="0.35">
      <c r="A11" s="2">
        <v>2020</v>
      </c>
      <c r="B11" s="63">
        <v>1112.8</v>
      </c>
      <c r="C11" s="64">
        <v>0.73499999999999999</v>
      </c>
      <c r="D11" s="64">
        <v>0.11899999999999999</v>
      </c>
      <c r="E11" s="65">
        <v>0.14299999999999999</v>
      </c>
    </row>
    <row r="12" spans="1:5" x14ac:dyDescent="0.35">
      <c r="A12" s="2">
        <v>2021</v>
      </c>
      <c r="B12" s="63">
        <v>1189.9000000000001</v>
      </c>
      <c r="C12" s="64">
        <v>0.70199999999999996</v>
      </c>
      <c r="D12" s="64">
        <v>0.13100000000000001</v>
      </c>
      <c r="E12" s="65">
        <v>0.16</v>
      </c>
    </row>
    <row r="13" spans="1:5" x14ac:dyDescent="0.35">
      <c r="A13" s="2">
        <v>2022</v>
      </c>
      <c r="B13" s="63">
        <v>1235.2</v>
      </c>
      <c r="C13" s="64">
        <v>0.67500000000000004</v>
      </c>
      <c r="D13" s="64">
        <v>0.14199999999999999</v>
      </c>
      <c r="E13" s="65">
        <v>0.17100000000000001</v>
      </c>
    </row>
    <row r="14" spans="1:5" x14ac:dyDescent="0.35">
      <c r="A14" s="2">
        <v>2023</v>
      </c>
      <c r="B14" s="63">
        <v>1332.3</v>
      </c>
      <c r="C14" s="64">
        <v>0.64500000000000002</v>
      </c>
      <c r="D14" s="64">
        <v>0.154</v>
      </c>
      <c r="E14" s="65">
        <v>0.188</v>
      </c>
    </row>
    <row r="15" spans="1:5" x14ac:dyDescent="0.35">
      <c r="A15" s="12">
        <v>2024</v>
      </c>
      <c r="B15" s="66">
        <v>1418.8</v>
      </c>
      <c r="C15" s="67">
        <v>0.624</v>
      </c>
      <c r="D15" s="67">
        <v>0.16</v>
      </c>
      <c r="E15" s="68">
        <v>0.20200000000000001</v>
      </c>
    </row>
    <row r="17" spans="1:1" x14ac:dyDescent="0.35">
      <c r="A17" t="s">
        <v>73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9"/>
  <sheetViews>
    <sheetView workbookViewId="0"/>
  </sheetViews>
  <sheetFormatPr defaultColWidth="10.90625" defaultRowHeight="14.5" x14ac:dyDescent="0.35"/>
  <cols>
    <col min="1" max="1" width="6.7265625" customWidth="1"/>
    <col min="2" max="3" width="25.7265625" customWidth="1"/>
    <col min="4" max="4" width="21.7265625" customWidth="1"/>
    <col min="5" max="5" width="25.7265625" customWidth="1"/>
  </cols>
  <sheetData>
    <row r="1" spans="1:5" x14ac:dyDescent="0.35">
      <c r="A1" t="s">
        <v>173</v>
      </c>
    </row>
    <row r="3" spans="1:5" x14ac:dyDescent="0.35">
      <c r="A3" s="9" t="s">
        <v>4</v>
      </c>
      <c r="B3" s="8" t="s">
        <v>168</v>
      </c>
      <c r="C3" s="8" t="s">
        <v>174</v>
      </c>
      <c r="D3" s="8" t="s">
        <v>175</v>
      </c>
      <c r="E3" s="10" t="s">
        <v>176</v>
      </c>
    </row>
    <row r="4" spans="1:5" x14ac:dyDescent="0.35">
      <c r="A4" s="2">
        <v>2013</v>
      </c>
      <c r="B4" s="69">
        <v>922.9</v>
      </c>
      <c r="C4" s="70">
        <v>0.52500000000000002</v>
      </c>
      <c r="D4" s="70">
        <v>0.38100000000000001</v>
      </c>
      <c r="E4" s="71">
        <v>9.4E-2</v>
      </c>
    </row>
    <row r="5" spans="1:5" x14ac:dyDescent="0.35">
      <c r="A5" s="2">
        <v>2014</v>
      </c>
      <c r="B5" s="69">
        <v>926.9</v>
      </c>
      <c r="C5" s="70">
        <v>0.54100000000000004</v>
      </c>
      <c r="D5" s="70">
        <v>0.37</v>
      </c>
      <c r="E5" s="71">
        <v>8.8999999999999996E-2</v>
      </c>
    </row>
    <row r="6" spans="1:5" x14ac:dyDescent="0.35">
      <c r="A6" s="2">
        <v>2015</v>
      </c>
      <c r="B6" s="69">
        <v>914.2</v>
      </c>
      <c r="C6" s="70">
        <v>0.56399999999999995</v>
      </c>
      <c r="D6" s="70">
        <v>0.34899999999999998</v>
      </c>
      <c r="E6" s="71">
        <v>8.6999999999999994E-2</v>
      </c>
    </row>
    <row r="7" spans="1:5" x14ac:dyDescent="0.35">
      <c r="A7" s="2">
        <v>2016</v>
      </c>
      <c r="B7" s="69">
        <v>895.7</v>
      </c>
      <c r="C7" s="70">
        <v>0.57999999999999996</v>
      </c>
      <c r="D7" s="70">
        <v>0.33600000000000002</v>
      </c>
      <c r="E7" s="71">
        <v>8.4000000000000005E-2</v>
      </c>
    </row>
    <row r="8" spans="1:5" x14ac:dyDescent="0.35">
      <c r="A8" s="2">
        <v>2017</v>
      </c>
      <c r="B8" s="69">
        <v>861.6</v>
      </c>
      <c r="C8" s="70">
        <v>0.59099999999999997</v>
      </c>
      <c r="D8" s="70">
        <v>0.32300000000000001</v>
      </c>
      <c r="E8" s="71">
        <v>8.5999999999999993E-2</v>
      </c>
    </row>
    <row r="9" spans="1:5" x14ac:dyDescent="0.35">
      <c r="A9" s="2">
        <v>2018</v>
      </c>
      <c r="B9" s="69">
        <v>823</v>
      </c>
      <c r="C9" s="70">
        <v>0.60099999999999998</v>
      </c>
      <c r="D9" s="70">
        <v>0.30599999999999999</v>
      </c>
      <c r="E9" s="71">
        <v>9.2999999999999999E-2</v>
      </c>
    </row>
    <row r="10" spans="1:5" x14ac:dyDescent="0.35">
      <c r="A10" s="2">
        <v>2019</v>
      </c>
      <c r="B10" s="69">
        <v>797.6</v>
      </c>
      <c r="C10" s="70">
        <v>0.61099999999999999</v>
      </c>
      <c r="D10" s="70">
        <v>0.28299999999999997</v>
      </c>
      <c r="E10" s="71">
        <v>0.106</v>
      </c>
    </row>
    <row r="11" spans="1:5" x14ac:dyDescent="0.35">
      <c r="A11" s="2">
        <v>2020</v>
      </c>
      <c r="B11" s="69">
        <v>817.5</v>
      </c>
      <c r="C11" s="70">
        <v>0.628</v>
      </c>
      <c r="D11" s="70">
        <v>0.28599999999999998</v>
      </c>
      <c r="E11" s="71">
        <v>8.5999999999999993E-2</v>
      </c>
    </row>
    <row r="12" spans="1:5" x14ac:dyDescent="0.35">
      <c r="A12" s="2">
        <v>2021</v>
      </c>
      <c r="B12" s="69">
        <v>835.5</v>
      </c>
      <c r="C12" s="70">
        <v>0.64700000000000002</v>
      </c>
      <c r="D12" s="70">
        <v>0.253</v>
      </c>
      <c r="E12" s="71">
        <v>0.1</v>
      </c>
    </row>
    <row r="13" spans="1:5" x14ac:dyDescent="0.35">
      <c r="A13" s="2">
        <v>2022</v>
      </c>
      <c r="B13" s="69">
        <v>834.2</v>
      </c>
      <c r="C13" s="70">
        <v>0.65200000000000002</v>
      </c>
      <c r="D13" s="70">
        <v>0.23499999999999999</v>
      </c>
      <c r="E13" s="71">
        <v>0.114</v>
      </c>
    </row>
    <row r="14" spans="1:5" x14ac:dyDescent="0.35">
      <c r="A14" s="2">
        <v>2023</v>
      </c>
      <c r="B14" s="69">
        <v>859.6</v>
      </c>
      <c r="C14" s="70">
        <v>0.65</v>
      </c>
      <c r="D14" s="70">
        <v>0.22600000000000001</v>
      </c>
      <c r="E14" s="71">
        <v>0.124</v>
      </c>
    </row>
    <row r="15" spans="1:5" x14ac:dyDescent="0.35">
      <c r="A15" s="12">
        <v>2024</v>
      </c>
      <c r="B15" s="72">
        <v>884.7</v>
      </c>
      <c r="C15" s="73">
        <v>0.65600000000000003</v>
      </c>
      <c r="D15" s="73">
        <v>0.22500000000000001</v>
      </c>
      <c r="E15" s="74">
        <v>0.11899999999999999</v>
      </c>
    </row>
    <row r="17" spans="1:1" x14ac:dyDescent="0.35">
      <c r="A17" t="s">
        <v>73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5"/>
  <sheetViews>
    <sheetView workbookViewId="0"/>
  </sheetViews>
  <sheetFormatPr defaultColWidth="10.90625" defaultRowHeight="14.5" x14ac:dyDescent="0.35"/>
  <cols>
    <col min="1" max="1" width="6.7265625" customWidth="1"/>
    <col min="2" max="2" width="9.7265625" customWidth="1"/>
    <col min="3" max="3" width="67.7265625" customWidth="1"/>
    <col min="4" max="4" width="41.7265625" customWidth="1"/>
    <col min="5" max="5" width="16.7265625" customWidth="1"/>
    <col min="6" max="6" width="23.7265625" customWidth="1"/>
    <col min="7" max="7" width="9.7265625" customWidth="1"/>
  </cols>
  <sheetData>
    <row r="1" spans="1:7" x14ac:dyDescent="0.35">
      <c r="A1" t="s">
        <v>178</v>
      </c>
    </row>
    <row r="3" spans="1:7" x14ac:dyDescent="0.35">
      <c r="A3" s="9" t="s">
        <v>4</v>
      </c>
      <c r="B3" s="8" t="s">
        <v>179</v>
      </c>
      <c r="C3" s="8" t="s">
        <v>180</v>
      </c>
      <c r="D3" s="8" t="s">
        <v>181</v>
      </c>
      <c r="E3" s="8" t="s">
        <v>182</v>
      </c>
      <c r="F3" s="8" t="s">
        <v>183</v>
      </c>
      <c r="G3" s="10" t="s">
        <v>184</v>
      </c>
    </row>
    <row r="4" spans="1:7" x14ac:dyDescent="0.35">
      <c r="A4" s="2">
        <v>2013</v>
      </c>
      <c r="B4" s="75">
        <v>0.48799999999999999</v>
      </c>
      <c r="C4" s="75">
        <v>0.52</v>
      </c>
      <c r="D4" s="75">
        <v>3.5000000000000003E-2</v>
      </c>
      <c r="E4" s="75">
        <v>2.5000000000000001E-2</v>
      </c>
      <c r="F4" s="75">
        <v>8.9999999999999993E-3</v>
      </c>
      <c r="G4" s="76">
        <v>7.0000000000000001E-3</v>
      </c>
    </row>
    <row r="5" spans="1:7" x14ac:dyDescent="0.35">
      <c r="A5" s="2">
        <v>2014</v>
      </c>
      <c r="B5" s="75">
        <v>0.48199999999999998</v>
      </c>
      <c r="C5" s="75">
        <v>0.52300000000000002</v>
      </c>
      <c r="D5" s="75">
        <v>3.5000000000000003E-2</v>
      </c>
      <c r="E5" s="75">
        <v>2.5999999999999999E-2</v>
      </c>
      <c r="F5" s="75">
        <v>0.01</v>
      </c>
      <c r="G5" s="76">
        <v>8.0000000000000002E-3</v>
      </c>
    </row>
    <row r="6" spans="1:7" x14ac:dyDescent="0.35">
      <c r="A6" s="2">
        <v>2015</v>
      </c>
      <c r="B6" s="75">
        <v>0.47799999999999998</v>
      </c>
      <c r="C6" s="75">
        <v>0.52400000000000002</v>
      </c>
      <c r="D6" s="75">
        <v>3.5000000000000003E-2</v>
      </c>
      <c r="E6" s="75">
        <v>2.5999999999999999E-2</v>
      </c>
      <c r="F6" s="75">
        <v>0.01</v>
      </c>
      <c r="G6" s="76">
        <v>8.9999999999999993E-3</v>
      </c>
    </row>
    <row r="7" spans="1:7" x14ac:dyDescent="0.35">
      <c r="A7" s="2">
        <v>2016</v>
      </c>
      <c r="B7" s="75">
        <v>0.47899999999999998</v>
      </c>
      <c r="C7" s="75">
        <v>0.52100000000000002</v>
      </c>
      <c r="D7" s="75">
        <v>3.5000000000000003E-2</v>
      </c>
      <c r="E7" s="75">
        <v>2.8000000000000001E-2</v>
      </c>
      <c r="F7" s="75">
        <v>0.01</v>
      </c>
      <c r="G7" s="76">
        <v>0.01</v>
      </c>
    </row>
    <row r="8" spans="1:7" x14ac:dyDescent="0.35">
      <c r="A8" s="2">
        <v>2017</v>
      </c>
      <c r="B8" s="75">
        <v>0.47699999999999998</v>
      </c>
      <c r="C8" s="75">
        <v>0.52100000000000002</v>
      </c>
      <c r="D8" s="75">
        <v>3.5000000000000003E-2</v>
      </c>
      <c r="E8" s="75">
        <v>2.8000000000000001E-2</v>
      </c>
      <c r="F8" s="75">
        <v>0.01</v>
      </c>
      <c r="G8" s="76">
        <v>1.0999999999999999E-2</v>
      </c>
    </row>
    <row r="9" spans="1:7" x14ac:dyDescent="0.35">
      <c r="A9" s="2">
        <v>2018</v>
      </c>
      <c r="B9" s="75">
        <v>0.47499999999999998</v>
      </c>
      <c r="C9" s="75">
        <v>0.52400000000000002</v>
      </c>
      <c r="D9" s="75">
        <v>3.5999999999999997E-2</v>
      </c>
      <c r="E9" s="75">
        <v>2.7E-2</v>
      </c>
      <c r="F9" s="75">
        <v>1.0999999999999999E-2</v>
      </c>
      <c r="G9" s="76">
        <v>1.2999999999999999E-2</v>
      </c>
    </row>
    <row r="10" spans="1:7" x14ac:dyDescent="0.35">
      <c r="A10" s="2">
        <v>2019</v>
      </c>
      <c r="B10" s="75">
        <v>0.495</v>
      </c>
      <c r="C10" s="75">
        <v>0.50800000000000001</v>
      </c>
      <c r="D10" s="75">
        <v>3.5000000000000003E-2</v>
      </c>
      <c r="E10" s="75">
        <v>2.7E-2</v>
      </c>
      <c r="F10" s="75">
        <v>1.0999999999999999E-2</v>
      </c>
      <c r="G10" s="76">
        <v>1.2E-2</v>
      </c>
    </row>
    <row r="11" spans="1:7" x14ac:dyDescent="0.35">
      <c r="A11" s="2">
        <v>2020</v>
      </c>
      <c r="B11" s="75">
        <v>0.48499999999999999</v>
      </c>
      <c r="C11" s="75">
        <v>0.51300000000000001</v>
      </c>
      <c r="D11" s="75">
        <v>2.8000000000000001E-2</v>
      </c>
      <c r="E11" s="75">
        <v>2.4E-2</v>
      </c>
      <c r="F11" s="75">
        <v>8.9999999999999993E-3</v>
      </c>
      <c r="G11" s="76">
        <v>1.4999999999999999E-2</v>
      </c>
    </row>
    <row r="12" spans="1:7" x14ac:dyDescent="0.35">
      <c r="A12" s="2">
        <v>2021</v>
      </c>
      <c r="B12" s="75">
        <v>0.49299999999999999</v>
      </c>
      <c r="C12" s="75">
        <v>0.50600000000000001</v>
      </c>
      <c r="D12" s="75">
        <v>0.03</v>
      </c>
      <c r="E12" s="75">
        <v>2.5999999999999999E-2</v>
      </c>
      <c r="F12" s="75">
        <v>8.9999999999999993E-3</v>
      </c>
      <c r="G12" s="76">
        <v>1.4E-2</v>
      </c>
    </row>
    <row r="13" spans="1:7" x14ac:dyDescent="0.35">
      <c r="A13" s="2">
        <v>2022</v>
      </c>
      <c r="B13" s="75">
        <v>0.499</v>
      </c>
      <c r="C13" s="75">
        <v>0.502</v>
      </c>
      <c r="D13" s="75">
        <v>3.2000000000000001E-2</v>
      </c>
      <c r="E13" s="75">
        <v>2.8000000000000001E-2</v>
      </c>
      <c r="F13" s="75">
        <v>1.0999999999999999E-2</v>
      </c>
      <c r="G13" s="76">
        <v>1.2999999999999999E-2</v>
      </c>
    </row>
    <row r="14" spans="1:7" x14ac:dyDescent="0.35">
      <c r="A14" s="2">
        <v>2023</v>
      </c>
      <c r="B14" s="75">
        <v>0.50600000000000001</v>
      </c>
      <c r="C14" s="75">
        <v>0.5</v>
      </c>
      <c r="D14" s="75">
        <v>3.1E-2</v>
      </c>
      <c r="E14" s="75">
        <v>2.8000000000000001E-2</v>
      </c>
      <c r="F14" s="75">
        <v>1.0999999999999999E-2</v>
      </c>
      <c r="G14" s="76">
        <v>1.4999999999999999E-2</v>
      </c>
    </row>
    <row r="15" spans="1:7" x14ac:dyDescent="0.35">
      <c r="A15" s="12">
        <v>2024</v>
      </c>
      <c r="B15" s="77">
        <v>0.50800000000000001</v>
      </c>
      <c r="C15" s="77">
        <v>0.501</v>
      </c>
      <c r="D15" s="77">
        <v>0.03</v>
      </c>
      <c r="E15" s="77">
        <v>2.8000000000000001E-2</v>
      </c>
      <c r="F15" s="77">
        <v>1.2E-2</v>
      </c>
      <c r="G15" s="78">
        <v>1.4E-2</v>
      </c>
    </row>
    <row r="17" spans="1:1" x14ac:dyDescent="0.35">
      <c r="A17" t="s">
        <v>73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5" spans="1:1" x14ac:dyDescent="0.35">
      <c r="A25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0"/>
  <sheetViews>
    <sheetView workbookViewId="0"/>
  </sheetViews>
  <sheetFormatPr defaultColWidth="10.90625" defaultRowHeight="14.5" x14ac:dyDescent="0.35"/>
  <cols>
    <col min="1" max="1" width="112.7265625" customWidth="1"/>
    <col min="2" max="2" width="18.7265625" customWidth="1"/>
  </cols>
  <sheetData>
    <row r="1" spans="1:2" x14ac:dyDescent="0.35">
      <c r="A1" t="s">
        <v>186</v>
      </c>
    </row>
    <row r="3" spans="1:2" x14ac:dyDescent="0.35">
      <c r="A3" s="9" t="s">
        <v>105</v>
      </c>
      <c r="B3" s="10" t="s">
        <v>76</v>
      </c>
    </row>
    <row r="4" spans="1:2" x14ac:dyDescent="0.35">
      <c r="A4" s="2" t="s">
        <v>187</v>
      </c>
      <c r="B4" s="79">
        <v>275754</v>
      </c>
    </row>
    <row r="5" spans="1:2" x14ac:dyDescent="0.35">
      <c r="A5" s="2" t="s">
        <v>188</v>
      </c>
      <c r="B5" s="79">
        <v>259034</v>
      </c>
    </row>
    <row r="6" spans="1:2" x14ac:dyDescent="0.35">
      <c r="A6" s="12" t="s">
        <v>189</v>
      </c>
      <c r="B6" s="80">
        <v>41895</v>
      </c>
    </row>
    <row r="8" spans="1:2" x14ac:dyDescent="0.35">
      <c r="A8" t="s">
        <v>73</v>
      </c>
    </row>
    <row r="10" spans="1:2" x14ac:dyDescent="0.35">
      <c r="A10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5"/>
  <sheetViews>
    <sheetView workbookViewId="0"/>
  </sheetViews>
  <sheetFormatPr defaultColWidth="10.90625" defaultRowHeight="14.5" x14ac:dyDescent="0.35"/>
  <cols>
    <col min="1" max="1" width="29.7265625" customWidth="1"/>
    <col min="2" max="2" width="63.7265625" customWidth="1"/>
    <col min="3" max="3" width="37.7265625" customWidth="1"/>
    <col min="4" max="4" width="18.7265625" customWidth="1"/>
    <col min="5" max="5" width="19.7265625" customWidth="1"/>
  </cols>
  <sheetData>
    <row r="1" spans="1:5" x14ac:dyDescent="0.35">
      <c r="A1" t="s">
        <v>191</v>
      </c>
    </row>
    <row r="3" spans="1:5" x14ac:dyDescent="0.35">
      <c r="A3" s="9" t="s">
        <v>108</v>
      </c>
      <c r="B3" s="8" t="s">
        <v>162</v>
      </c>
      <c r="C3" s="8" t="s">
        <v>163</v>
      </c>
      <c r="D3" s="8" t="s">
        <v>76</v>
      </c>
      <c r="E3" s="10" t="s">
        <v>192</v>
      </c>
    </row>
    <row r="4" spans="1:5" x14ac:dyDescent="0.35">
      <c r="A4" s="2" t="s">
        <v>193</v>
      </c>
      <c r="B4" t="s">
        <v>193</v>
      </c>
      <c r="C4" t="s">
        <v>194</v>
      </c>
      <c r="D4" s="81">
        <v>129171</v>
      </c>
      <c r="E4" s="82">
        <v>0.22</v>
      </c>
    </row>
    <row r="5" spans="1:5" x14ac:dyDescent="0.35">
      <c r="A5" s="2" t="s">
        <v>194</v>
      </c>
      <c r="B5" t="s">
        <v>194</v>
      </c>
      <c r="C5" t="s">
        <v>193</v>
      </c>
      <c r="D5" s="81">
        <v>4997</v>
      </c>
      <c r="E5" s="82">
        <v>0.01</v>
      </c>
    </row>
    <row r="6" spans="1:5" x14ac:dyDescent="0.35">
      <c r="A6" s="2" t="s">
        <v>193</v>
      </c>
      <c r="B6" t="s">
        <v>194</v>
      </c>
      <c r="C6" t="s">
        <v>194</v>
      </c>
      <c r="D6" s="81">
        <v>225891</v>
      </c>
      <c r="E6" s="82">
        <v>0.38</v>
      </c>
    </row>
    <row r="7" spans="1:5" x14ac:dyDescent="0.35">
      <c r="A7" s="2" t="s">
        <v>194</v>
      </c>
      <c r="B7" t="s">
        <v>193</v>
      </c>
      <c r="C7" t="s">
        <v>194</v>
      </c>
      <c r="D7" s="81">
        <v>175268</v>
      </c>
      <c r="E7" s="82">
        <v>0.3</v>
      </c>
    </row>
    <row r="8" spans="1:5" x14ac:dyDescent="0.35">
      <c r="A8" s="2" t="s">
        <v>193</v>
      </c>
      <c r="B8" t="s">
        <v>193</v>
      </c>
      <c r="C8" t="s">
        <v>193</v>
      </c>
      <c r="D8" s="81">
        <v>22745</v>
      </c>
      <c r="E8" s="82">
        <v>0.04</v>
      </c>
    </row>
    <row r="9" spans="1:5" x14ac:dyDescent="0.35">
      <c r="A9" s="2" t="s">
        <v>194</v>
      </c>
      <c r="B9" t="s">
        <v>193</v>
      </c>
      <c r="C9" t="s">
        <v>193</v>
      </c>
      <c r="D9" s="81">
        <v>11358</v>
      </c>
      <c r="E9" s="82">
        <v>0.02</v>
      </c>
    </row>
    <row r="10" spans="1:5" x14ac:dyDescent="0.35">
      <c r="A10" s="2" t="s">
        <v>193</v>
      </c>
      <c r="B10" t="s">
        <v>194</v>
      </c>
      <c r="C10" t="s">
        <v>193</v>
      </c>
      <c r="D10" s="81">
        <v>6278</v>
      </c>
      <c r="E10" s="82">
        <v>0.01</v>
      </c>
    </row>
    <row r="11" spans="1:5" x14ac:dyDescent="0.35">
      <c r="A11" s="12" t="s">
        <v>194</v>
      </c>
      <c r="B11" s="14" t="s">
        <v>194</v>
      </c>
      <c r="C11" s="14" t="s">
        <v>194</v>
      </c>
      <c r="D11" s="83">
        <v>16266</v>
      </c>
      <c r="E11" s="84">
        <v>0.03</v>
      </c>
    </row>
    <row r="13" spans="1:5" x14ac:dyDescent="0.35">
      <c r="A13" t="s">
        <v>73</v>
      </c>
    </row>
    <row r="15" spans="1:5" x14ac:dyDescent="0.35">
      <c r="A15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1"/>
  <sheetViews>
    <sheetView workbookViewId="0">
      <selection activeCell="T18" sqref="T18"/>
    </sheetView>
  </sheetViews>
  <sheetFormatPr defaultColWidth="10.90625" defaultRowHeight="14.5" x14ac:dyDescent="0.35"/>
  <cols>
    <col min="1" max="1" width="6.7265625" customWidth="1"/>
    <col min="2" max="2" width="48.7265625" customWidth="1"/>
    <col min="3" max="3" width="76.7265625" customWidth="1"/>
    <col min="4" max="4" width="102.7265625" customWidth="1"/>
    <col min="5" max="5" width="57.7265625" customWidth="1"/>
  </cols>
  <sheetData>
    <row r="1" spans="1:5" x14ac:dyDescent="0.35">
      <c r="A1" t="s">
        <v>196</v>
      </c>
    </row>
    <row r="3" spans="1:5" x14ac:dyDescent="0.35">
      <c r="A3" s="9" t="s">
        <v>4</v>
      </c>
      <c r="B3" s="8" t="s">
        <v>197</v>
      </c>
      <c r="C3" s="8" t="s">
        <v>198</v>
      </c>
      <c r="D3" s="8" t="s">
        <v>199</v>
      </c>
      <c r="E3" s="10" t="s">
        <v>200</v>
      </c>
    </row>
    <row r="4" spans="1:5" x14ac:dyDescent="0.35">
      <c r="A4" s="2">
        <v>2013</v>
      </c>
      <c r="B4" s="85">
        <v>212.7</v>
      </c>
      <c r="C4" s="85">
        <v>130.69999999999999</v>
      </c>
      <c r="D4" s="85">
        <v>54.9</v>
      </c>
      <c r="E4" s="86">
        <v>19.399999999999999</v>
      </c>
    </row>
    <row r="5" spans="1:5" x14ac:dyDescent="0.35">
      <c r="A5" s="2">
        <v>2014</v>
      </c>
      <c r="B5" s="85">
        <v>219.3</v>
      </c>
      <c r="C5" s="85">
        <v>134.4</v>
      </c>
      <c r="D5" s="85">
        <v>56.3</v>
      </c>
      <c r="E5" s="86">
        <v>20.7</v>
      </c>
    </row>
    <row r="6" spans="1:5" x14ac:dyDescent="0.35">
      <c r="A6" s="2">
        <v>2015</v>
      </c>
      <c r="B6" s="85">
        <v>223.4</v>
      </c>
      <c r="C6" s="85">
        <v>135.9</v>
      </c>
      <c r="D6" s="85">
        <v>57.7</v>
      </c>
      <c r="E6" s="86">
        <v>21.6</v>
      </c>
    </row>
    <row r="7" spans="1:5" x14ac:dyDescent="0.35">
      <c r="A7" s="2">
        <v>2016</v>
      </c>
      <c r="B7" s="85">
        <v>224.6</v>
      </c>
      <c r="C7" s="85">
        <v>135.30000000000001</v>
      </c>
      <c r="D7" s="85">
        <v>57.7</v>
      </c>
      <c r="E7" s="86">
        <v>22.4</v>
      </c>
    </row>
    <row r="8" spans="1:5" x14ac:dyDescent="0.35">
      <c r="A8" s="2">
        <v>2017</v>
      </c>
      <c r="B8" s="85">
        <v>239.8</v>
      </c>
      <c r="C8" s="85">
        <v>141.69999999999999</v>
      </c>
      <c r="D8" s="85">
        <v>60.4</v>
      </c>
      <c r="E8" s="86">
        <v>26.6</v>
      </c>
    </row>
    <row r="9" spans="1:5" x14ac:dyDescent="0.35">
      <c r="A9" s="2">
        <v>2018</v>
      </c>
      <c r="B9" s="85">
        <v>251.7</v>
      </c>
      <c r="C9" s="85">
        <v>150.19999999999999</v>
      </c>
      <c r="D9" s="85">
        <v>61.3</v>
      </c>
      <c r="E9" s="86">
        <v>28</v>
      </c>
    </row>
    <row r="10" spans="1:5" x14ac:dyDescent="0.35">
      <c r="A10" s="2">
        <v>2019</v>
      </c>
      <c r="B10" s="85">
        <v>253.8</v>
      </c>
      <c r="C10" s="85">
        <v>149.5</v>
      </c>
      <c r="D10" s="85">
        <v>63</v>
      </c>
      <c r="E10" s="86">
        <v>28.2</v>
      </c>
    </row>
    <row r="11" spans="1:5" x14ac:dyDescent="0.35">
      <c r="A11" s="2">
        <v>2020</v>
      </c>
      <c r="B11" s="85">
        <v>215.3</v>
      </c>
      <c r="C11" s="85">
        <v>112.2</v>
      </c>
      <c r="D11" s="85">
        <v>70</v>
      </c>
      <c r="E11" s="86">
        <v>19.7</v>
      </c>
    </row>
    <row r="12" spans="1:5" x14ac:dyDescent="0.35">
      <c r="A12" s="2">
        <v>2021</v>
      </c>
      <c r="B12" s="85">
        <v>244</v>
      </c>
      <c r="C12" s="85">
        <v>128.69999999999999</v>
      </c>
      <c r="D12" s="85">
        <v>74.8</v>
      </c>
      <c r="E12" s="86">
        <v>26</v>
      </c>
    </row>
    <row r="13" spans="1:5" x14ac:dyDescent="0.35">
      <c r="A13" s="2">
        <v>2022</v>
      </c>
      <c r="B13" s="85">
        <v>361.7</v>
      </c>
      <c r="C13" s="85">
        <v>209.3</v>
      </c>
      <c r="D13" s="85">
        <v>96.2</v>
      </c>
      <c r="E13" s="86">
        <v>37</v>
      </c>
    </row>
    <row r="14" spans="1:5" x14ac:dyDescent="0.35">
      <c r="A14" s="2">
        <v>2023</v>
      </c>
      <c r="B14" s="85">
        <v>433.4</v>
      </c>
      <c r="C14" s="85">
        <v>251.6</v>
      </c>
      <c r="D14" s="85">
        <v>115.5</v>
      </c>
      <c r="E14" s="86">
        <v>44.5</v>
      </c>
    </row>
    <row r="15" spans="1:5" x14ac:dyDescent="0.35">
      <c r="A15" s="12">
        <v>2024</v>
      </c>
      <c r="B15" s="87">
        <v>464</v>
      </c>
      <c r="C15" s="87">
        <v>270.2</v>
      </c>
      <c r="D15" s="87">
        <v>122.9</v>
      </c>
      <c r="E15" s="88">
        <v>50.8</v>
      </c>
    </row>
    <row r="17" spans="1:1" x14ac:dyDescent="0.35">
      <c r="A17" t="s">
        <v>73</v>
      </c>
    </row>
    <row r="19" spans="1:1" x14ac:dyDescent="0.35">
      <c r="A19" t="s">
        <v>202</v>
      </c>
    </row>
    <row r="21" spans="1:1" x14ac:dyDescent="0.35">
      <c r="A2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42"/>
  <sheetViews>
    <sheetView topLeftCell="A34" workbookViewId="0">
      <selection activeCell="A42" sqref="A42"/>
    </sheetView>
  </sheetViews>
  <sheetFormatPr defaultColWidth="10.90625" defaultRowHeight="14.5" x14ac:dyDescent="0.35"/>
  <cols>
    <col min="1" max="1" width="6.7265625" customWidth="1"/>
    <col min="2" max="2" width="63.7265625" customWidth="1"/>
    <col min="3" max="3" width="41.7265625" customWidth="1"/>
  </cols>
  <sheetData>
    <row r="1" spans="1:3" x14ac:dyDescent="0.35">
      <c r="A1" t="s">
        <v>203</v>
      </c>
    </row>
    <row r="3" spans="1:3" x14ac:dyDescent="0.35">
      <c r="A3" s="9" t="s">
        <v>4</v>
      </c>
      <c r="B3" s="8" t="s">
        <v>204</v>
      </c>
      <c r="C3" s="10" t="s">
        <v>205</v>
      </c>
    </row>
    <row r="4" spans="1:3" x14ac:dyDescent="0.35">
      <c r="A4" s="2">
        <v>2014</v>
      </c>
      <c r="B4" t="s">
        <v>206</v>
      </c>
      <c r="C4" s="89">
        <v>2.5000000000000001E-2</v>
      </c>
    </row>
    <row r="5" spans="1:3" x14ac:dyDescent="0.35">
      <c r="A5" s="2">
        <v>2014</v>
      </c>
      <c r="B5" t="s">
        <v>207</v>
      </c>
      <c r="C5" s="89">
        <v>6.5000000000000002E-2</v>
      </c>
    </row>
    <row r="6" spans="1:3" x14ac:dyDescent="0.35">
      <c r="A6" s="2">
        <v>2014</v>
      </c>
      <c r="B6" t="s">
        <v>208</v>
      </c>
      <c r="C6" s="89">
        <v>2.8000000000000001E-2</v>
      </c>
    </row>
    <row r="7" spans="1:3" x14ac:dyDescent="0.35">
      <c r="A7" s="2">
        <v>2015</v>
      </c>
      <c r="B7" t="s">
        <v>206</v>
      </c>
      <c r="C7" s="89">
        <v>0.05</v>
      </c>
    </row>
    <row r="8" spans="1:3" x14ac:dyDescent="0.35">
      <c r="A8" s="2">
        <v>2015</v>
      </c>
      <c r="B8" t="s">
        <v>207</v>
      </c>
      <c r="C8" s="89">
        <v>0.109</v>
      </c>
    </row>
    <row r="9" spans="1:3" x14ac:dyDescent="0.35">
      <c r="A9" s="2">
        <v>2015</v>
      </c>
      <c r="B9" t="s">
        <v>208</v>
      </c>
      <c r="C9" s="89">
        <v>3.9E-2</v>
      </c>
    </row>
    <row r="10" spans="1:3" x14ac:dyDescent="0.35">
      <c r="A10" s="2">
        <v>2016</v>
      </c>
      <c r="B10" t="s">
        <v>206</v>
      </c>
      <c r="C10" s="89">
        <v>5.1999999999999998E-2</v>
      </c>
    </row>
    <row r="11" spans="1:3" x14ac:dyDescent="0.35">
      <c r="A11" s="2">
        <v>2016</v>
      </c>
      <c r="B11" t="s">
        <v>207</v>
      </c>
      <c r="C11" s="89">
        <v>0.154</v>
      </c>
    </row>
    <row r="12" spans="1:3" x14ac:dyDescent="0.35">
      <c r="A12" s="2">
        <v>2016</v>
      </c>
      <c r="B12" t="s">
        <v>208</v>
      </c>
      <c r="C12" s="89">
        <v>3.5000000000000003E-2</v>
      </c>
    </row>
    <row r="13" spans="1:3" x14ac:dyDescent="0.35">
      <c r="A13" s="2">
        <v>2017</v>
      </c>
      <c r="B13" t="s">
        <v>206</v>
      </c>
      <c r="C13" s="89">
        <v>0.10100000000000001</v>
      </c>
    </row>
    <row r="14" spans="1:3" x14ac:dyDescent="0.35">
      <c r="A14" s="2">
        <v>2017</v>
      </c>
      <c r="B14" t="s">
        <v>207</v>
      </c>
      <c r="C14" s="89">
        <v>0.371</v>
      </c>
    </row>
    <row r="15" spans="1:3" x14ac:dyDescent="0.35">
      <c r="A15" s="2">
        <v>2017</v>
      </c>
      <c r="B15" t="s">
        <v>208</v>
      </c>
      <c r="C15" s="89">
        <v>8.4000000000000005E-2</v>
      </c>
    </row>
    <row r="16" spans="1:3" x14ac:dyDescent="0.35">
      <c r="A16" s="2">
        <v>2018</v>
      </c>
      <c r="B16" t="s">
        <v>206</v>
      </c>
      <c r="C16" s="89">
        <v>0.11700000000000001</v>
      </c>
    </row>
    <row r="17" spans="1:3" x14ac:dyDescent="0.35">
      <c r="A17" s="2">
        <v>2018</v>
      </c>
      <c r="B17" t="s">
        <v>207</v>
      </c>
      <c r="C17" s="89">
        <v>0.441</v>
      </c>
    </row>
    <row r="18" spans="1:3" x14ac:dyDescent="0.35">
      <c r="A18" s="2">
        <v>2018</v>
      </c>
      <c r="B18" t="s">
        <v>208</v>
      </c>
      <c r="C18" s="89">
        <v>0.14899999999999999</v>
      </c>
    </row>
    <row r="19" spans="1:3" x14ac:dyDescent="0.35">
      <c r="A19" s="2">
        <v>2019</v>
      </c>
      <c r="B19" t="s">
        <v>206</v>
      </c>
      <c r="C19" s="89">
        <v>0.14699999999999999</v>
      </c>
    </row>
    <row r="20" spans="1:3" x14ac:dyDescent="0.35">
      <c r="A20" s="2">
        <v>2019</v>
      </c>
      <c r="B20" t="s">
        <v>207</v>
      </c>
      <c r="C20" s="89">
        <v>0.44900000000000001</v>
      </c>
    </row>
    <row r="21" spans="1:3" x14ac:dyDescent="0.35">
      <c r="A21" s="2">
        <v>2019</v>
      </c>
      <c r="B21" t="s">
        <v>208</v>
      </c>
      <c r="C21" s="89">
        <v>0.14399999999999999</v>
      </c>
    </row>
    <row r="22" spans="1:3" x14ac:dyDescent="0.35">
      <c r="A22" s="2">
        <v>2020</v>
      </c>
      <c r="B22" t="s">
        <v>206</v>
      </c>
      <c r="C22" s="89">
        <v>0.27400000000000002</v>
      </c>
    </row>
    <row r="23" spans="1:3" x14ac:dyDescent="0.35">
      <c r="A23" s="2">
        <v>2020</v>
      </c>
      <c r="B23" t="s">
        <v>207</v>
      </c>
      <c r="C23" s="89">
        <v>1.2E-2</v>
      </c>
    </row>
    <row r="24" spans="1:3" x14ac:dyDescent="0.35">
      <c r="A24" s="2">
        <v>2020</v>
      </c>
      <c r="B24" t="s">
        <v>208</v>
      </c>
      <c r="C24" s="89">
        <v>-0.14199999999999999</v>
      </c>
    </row>
    <row r="25" spans="1:3" x14ac:dyDescent="0.35">
      <c r="A25" s="2">
        <v>2021</v>
      </c>
      <c r="B25" t="s">
        <v>206</v>
      </c>
      <c r="C25" s="89">
        <v>0.36199999999999999</v>
      </c>
    </row>
    <row r="26" spans="1:3" x14ac:dyDescent="0.35">
      <c r="A26" s="2">
        <v>2021</v>
      </c>
      <c r="B26" t="s">
        <v>207</v>
      </c>
      <c r="C26" s="89">
        <v>0.33800000000000002</v>
      </c>
    </row>
    <row r="27" spans="1:3" x14ac:dyDescent="0.35">
      <c r="A27" s="2">
        <v>2021</v>
      </c>
      <c r="B27" t="s">
        <v>208</v>
      </c>
      <c r="C27" s="89">
        <v>-1.4999999999999999E-2</v>
      </c>
    </row>
    <row r="28" spans="1:3" x14ac:dyDescent="0.35">
      <c r="A28" s="2">
        <v>2022</v>
      </c>
      <c r="B28" t="s">
        <v>206</v>
      </c>
      <c r="C28" s="89">
        <v>0.753</v>
      </c>
    </row>
    <row r="29" spans="1:3" x14ac:dyDescent="0.35">
      <c r="A29" s="2">
        <v>2022</v>
      </c>
      <c r="B29" t="s">
        <v>207</v>
      </c>
      <c r="C29" s="89">
        <v>0.90400000000000003</v>
      </c>
    </row>
    <row r="30" spans="1:3" x14ac:dyDescent="0.35">
      <c r="A30" s="2">
        <v>2022</v>
      </c>
      <c r="B30" t="s">
        <v>208</v>
      </c>
      <c r="C30" s="89">
        <v>0.60099999999999998</v>
      </c>
    </row>
    <row r="31" spans="1:3" x14ac:dyDescent="0.35">
      <c r="A31" s="2">
        <v>2023</v>
      </c>
      <c r="B31" t="s">
        <v>206</v>
      </c>
      <c r="C31" s="89">
        <v>1.103</v>
      </c>
    </row>
    <row r="32" spans="1:3" x14ac:dyDescent="0.35">
      <c r="A32" s="2">
        <v>2023</v>
      </c>
      <c r="B32" t="s">
        <v>207</v>
      </c>
      <c r="C32" s="89">
        <v>1.2909999999999999</v>
      </c>
    </row>
    <row r="33" spans="1:3" x14ac:dyDescent="0.35">
      <c r="A33" s="2">
        <v>2023</v>
      </c>
      <c r="B33" t="s">
        <v>208</v>
      </c>
      <c r="C33" s="89">
        <v>0.92500000000000004</v>
      </c>
    </row>
    <row r="34" spans="1:3" x14ac:dyDescent="0.35">
      <c r="A34" s="2">
        <v>2024</v>
      </c>
      <c r="B34" t="s">
        <v>206</v>
      </c>
      <c r="C34" s="89">
        <v>1.2370000000000001</v>
      </c>
    </row>
    <row r="35" spans="1:3" x14ac:dyDescent="0.35">
      <c r="A35" s="2">
        <v>2024</v>
      </c>
      <c r="B35" t="s">
        <v>207</v>
      </c>
      <c r="C35" s="89">
        <v>1.613</v>
      </c>
    </row>
    <row r="36" spans="1:3" x14ac:dyDescent="0.35">
      <c r="A36" s="12">
        <v>2024</v>
      </c>
      <c r="B36" s="14" t="s">
        <v>208</v>
      </c>
      <c r="C36" s="90">
        <v>1.0669999999999999</v>
      </c>
    </row>
    <row r="38" spans="1:3" x14ac:dyDescent="0.35">
      <c r="A38" t="s">
        <v>73</v>
      </c>
    </row>
    <row r="40" spans="1:3" x14ac:dyDescent="0.35">
      <c r="A40" t="s">
        <v>210</v>
      </c>
    </row>
    <row r="42" spans="1:3" x14ac:dyDescent="0.35">
      <c r="A42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21"/>
  <sheetViews>
    <sheetView workbookViewId="0"/>
  </sheetViews>
  <sheetFormatPr defaultColWidth="10.90625" defaultRowHeight="14.5" x14ac:dyDescent="0.35"/>
  <cols>
    <col min="1" max="1" width="6.7265625" customWidth="1"/>
    <col min="2" max="2" width="64.7265625" customWidth="1"/>
  </cols>
  <sheetData>
    <row r="1" spans="1:2" x14ac:dyDescent="0.35">
      <c r="A1" t="s">
        <v>211</v>
      </c>
    </row>
    <row r="3" spans="1:2" x14ac:dyDescent="0.35">
      <c r="A3" s="9" t="s">
        <v>4</v>
      </c>
      <c r="B3" s="10" t="s">
        <v>212</v>
      </c>
    </row>
    <row r="4" spans="1:2" x14ac:dyDescent="0.35">
      <c r="A4" s="2">
        <v>2013</v>
      </c>
      <c r="B4" s="86">
        <v>695.32</v>
      </c>
    </row>
    <row r="5" spans="1:2" x14ac:dyDescent="0.35">
      <c r="A5" s="2">
        <v>2014</v>
      </c>
      <c r="B5" s="86">
        <v>718.47</v>
      </c>
    </row>
    <row r="6" spans="1:2" x14ac:dyDescent="0.35">
      <c r="A6" s="2">
        <v>2015</v>
      </c>
      <c r="B6" s="86">
        <v>737.08</v>
      </c>
    </row>
    <row r="7" spans="1:2" x14ac:dyDescent="0.35">
      <c r="A7" s="2">
        <v>2016</v>
      </c>
      <c r="B7" s="86">
        <v>751.44</v>
      </c>
    </row>
    <row r="8" spans="1:2" x14ac:dyDescent="0.35">
      <c r="A8" s="2">
        <v>2017</v>
      </c>
      <c r="B8" s="86">
        <v>817.23</v>
      </c>
    </row>
    <row r="9" spans="1:2" x14ac:dyDescent="0.35">
      <c r="A9" s="2">
        <v>2018</v>
      </c>
      <c r="B9" s="86">
        <v>876.59</v>
      </c>
    </row>
    <row r="10" spans="1:2" x14ac:dyDescent="0.35">
      <c r="A10" s="2">
        <v>2019</v>
      </c>
      <c r="B10" s="86">
        <v>961.15</v>
      </c>
    </row>
    <row r="11" spans="1:2" x14ac:dyDescent="0.35">
      <c r="A11" s="2">
        <v>2020</v>
      </c>
      <c r="B11" s="86">
        <v>863.89</v>
      </c>
    </row>
    <row r="12" spans="1:2" x14ac:dyDescent="0.35">
      <c r="A12" s="2">
        <v>2021</v>
      </c>
      <c r="B12" s="86">
        <v>964.1</v>
      </c>
    </row>
    <row r="13" spans="1:2" x14ac:dyDescent="0.35">
      <c r="A13" s="2">
        <v>2022</v>
      </c>
      <c r="B13" s="86">
        <v>1362.68</v>
      </c>
    </row>
    <row r="14" spans="1:2" x14ac:dyDescent="0.35">
      <c r="A14" s="2">
        <v>2023</v>
      </c>
      <c r="B14" s="86">
        <v>1684.22</v>
      </c>
    </row>
    <row r="15" spans="1:2" x14ac:dyDescent="0.35">
      <c r="A15" s="12">
        <v>2024</v>
      </c>
      <c r="B15" s="88">
        <v>1959.55</v>
      </c>
    </row>
    <row r="17" spans="1:1" x14ac:dyDescent="0.35">
      <c r="A17" t="s">
        <v>73</v>
      </c>
    </row>
    <row r="19" spans="1:1" x14ac:dyDescent="0.35">
      <c r="A19" t="s">
        <v>202</v>
      </c>
    </row>
    <row r="21" spans="1:1" x14ac:dyDescent="0.35">
      <c r="A2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21"/>
  <sheetViews>
    <sheetView workbookViewId="0"/>
  </sheetViews>
  <sheetFormatPr defaultColWidth="10.90625" defaultRowHeight="14.5" x14ac:dyDescent="0.35"/>
  <cols>
    <col min="1" max="1" width="6.7265625" customWidth="1"/>
    <col min="2" max="2" width="18.7265625" customWidth="1"/>
    <col min="3" max="3" width="27.7265625" customWidth="1"/>
    <col min="4" max="4" width="32.7265625" customWidth="1"/>
    <col min="5" max="5" width="24.7265625" customWidth="1"/>
  </cols>
  <sheetData>
    <row r="1" spans="1:5" x14ac:dyDescent="0.35">
      <c r="A1" t="s">
        <v>214</v>
      </c>
    </row>
    <row r="3" spans="1:5" x14ac:dyDescent="0.35">
      <c r="A3" s="9" t="s">
        <v>4</v>
      </c>
      <c r="B3" s="8" t="s">
        <v>215</v>
      </c>
      <c r="C3" s="8" t="s">
        <v>216</v>
      </c>
      <c r="D3" s="8" t="s">
        <v>217</v>
      </c>
      <c r="E3" s="10" t="s">
        <v>218</v>
      </c>
    </row>
    <row r="4" spans="1:5" x14ac:dyDescent="0.35">
      <c r="A4" s="2">
        <v>2013</v>
      </c>
      <c r="B4">
        <v>54.91</v>
      </c>
      <c r="C4">
        <v>39.450000000000003</v>
      </c>
      <c r="D4">
        <v>7.23</v>
      </c>
      <c r="E4" s="4">
        <v>7.89</v>
      </c>
    </row>
    <row r="5" spans="1:5" x14ac:dyDescent="0.35">
      <c r="A5" s="2">
        <v>2014</v>
      </c>
      <c r="B5">
        <v>56.3</v>
      </c>
      <c r="C5">
        <v>39.770000000000003</v>
      </c>
      <c r="D5">
        <v>7.34</v>
      </c>
      <c r="E5" s="4">
        <v>8.8699999999999992</v>
      </c>
    </row>
    <row r="6" spans="1:5" x14ac:dyDescent="0.35">
      <c r="A6" s="2">
        <v>2015</v>
      </c>
      <c r="B6">
        <v>57.66</v>
      </c>
      <c r="C6">
        <v>39.94</v>
      </c>
      <c r="D6">
        <v>7.61</v>
      </c>
      <c r="E6" s="4">
        <v>9.8000000000000007</v>
      </c>
    </row>
    <row r="7" spans="1:5" x14ac:dyDescent="0.35">
      <c r="A7" s="2">
        <v>2016</v>
      </c>
      <c r="B7">
        <v>57.74</v>
      </c>
      <c r="C7">
        <v>39.29</v>
      </c>
      <c r="D7">
        <v>7.69</v>
      </c>
      <c r="E7" s="4">
        <v>10.43</v>
      </c>
    </row>
    <row r="8" spans="1:5" x14ac:dyDescent="0.35">
      <c r="A8" s="2">
        <v>2017</v>
      </c>
      <c r="B8">
        <v>60.44</v>
      </c>
      <c r="C8">
        <v>40.31</v>
      </c>
      <c r="D8">
        <v>7.81</v>
      </c>
      <c r="E8" s="4">
        <v>11.9</v>
      </c>
    </row>
    <row r="9" spans="1:5" x14ac:dyDescent="0.35">
      <c r="A9" s="2">
        <v>2018</v>
      </c>
      <c r="B9">
        <v>61.35</v>
      </c>
      <c r="C9">
        <v>39.86</v>
      </c>
      <c r="D9">
        <v>7.79</v>
      </c>
      <c r="E9" s="4">
        <v>13.3</v>
      </c>
    </row>
    <row r="10" spans="1:5" x14ac:dyDescent="0.35">
      <c r="A10" s="2">
        <v>2019</v>
      </c>
      <c r="B10">
        <v>62.99</v>
      </c>
      <c r="C10">
        <v>39</v>
      </c>
      <c r="D10">
        <v>8.42</v>
      </c>
      <c r="E10" s="4">
        <v>15.18</v>
      </c>
    </row>
    <row r="11" spans="1:5" x14ac:dyDescent="0.35">
      <c r="A11" s="2">
        <v>2020</v>
      </c>
      <c r="B11">
        <v>69.959999999999994</v>
      </c>
      <c r="C11">
        <v>40.26</v>
      </c>
      <c r="D11">
        <v>9.66</v>
      </c>
      <c r="E11" s="4">
        <v>19.75</v>
      </c>
    </row>
    <row r="12" spans="1:5" x14ac:dyDescent="0.35">
      <c r="A12" s="2">
        <v>2021</v>
      </c>
      <c r="B12">
        <v>74.8</v>
      </c>
      <c r="C12">
        <v>42.21</v>
      </c>
      <c r="D12">
        <v>10.37</v>
      </c>
      <c r="E12" s="4">
        <v>21.95</v>
      </c>
    </row>
    <row r="13" spans="1:5" x14ac:dyDescent="0.35">
      <c r="A13" s="2">
        <v>2022</v>
      </c>
      <c r="B13">
        <v>96.23</v>
      </c>
      <c r="C13">
        <v>50.45</v>
      </c>
      <c r="D13">
        <v>14.6</v>
      </c>
      <c r="E13" s="4">
        <v>30.06</v>
      </c>
    </row>
    <row r="14" spans="1:5" x14ac:dyDescent="0.35">
      <c r="A14" s="2">
        <v>2023</v>
      </c>
      <c r="B14">
        <v>115.32</v>
      </c>
      <c r="C14">
        <v>56.93</v>
      </c>
      <c r="D14">
        <v>17.71</v>
      </c>
      <c r="E14" s="4">
        <v>39.28</v>
      </c>
    </row>
    <row r="15" spans="1:5" x14ac:dyDescent="0.35">
      <c r="A15" s="12">
        <v>2024</v>
      </c>
      <c r="B15" s="14">
        <v>116</v>
      </c>
      <c r="C15" s="14">
        <v>54.59</v>
      </c>
      <c r="D15" s="14">
        <v>17.45</v>
      </c>
      <c r="E15" s="5">
        <v>42.5</v>
      </c>
    </row>
    <row r="17" spans="1:1" x14ac:dyDescent="0.35">
      <c r="A17" t="s">
        <v>73</v>
      </c>
    </row>
    <row r="19" spans="1:1" x14ac:dyDescent="0.35">
      <c r="A19" t="s">
        <v>210</v>
      </c>
    </row>
    <row r="21" spans="1:1" x14ac:dyDescent="0.35">
      <c r="A2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1"/>
  <sheetViews>
    <sheetView workbookViewId="0"/>
  </sheetViews>
  <sheetFormatPr defaultColWidth="10.90625" defaultRowHeight="14.5" x14ac:dyDescent="0.35"/>
  <cols>
    <col min="1" max="1" width="6.7265625" customWidth="1"/>
    <col min="2" max="2" width="18.7265625" customWidth="1"/>
    <col min="3" max="3" width="31.7265625" customWidth="1"/>
    <col min="4" max="4" width="27.7265625" customWidth="1"/>
    <col min="5" max="5" width="31.7265625" customWidth="1"/>
  </cols>
  <sheetData>
    <row r="1" spans="1:5" x14ac:dyDescent="0.35">
      <c r="A1" t="s">
        <v>220</v>
      </c>
    </row>
    <row r="3" spans="1:5" x14ac:dyDescent="0.35">
      <c r="A3" s="9" t="s">
        <v>4</v>
      </c>
      <c r="B3" s="8" t="s">
        <v>215</v>
      </c>
      <c r="C3" s="8" t="s">
        <v>221</v>
      </c>
      <c r="D3" s="8" t="s">
        <v>222</v>
      </c>
      <c r="E3" s="10" t="s">
        <v>223</v>
      </c>
    </row>
    <row r="4" spans="1:5" x14ac:dyDescent="0.35">
      <c r="A4" s="2">
        <v>2013</v>
      </c>
      <c r="B4">
        <v>39.450000000000003</v>
      </c>
      <c r="C4">
        <v>6.48</v>
      </c>
      <c r="D4">
        <v>8.81</v>
      </c>
      <c r="E4" s="4">
        <v>24.16</v>
      </c>
    </row>
    <row r="5" spans="1:5" x14ac:dyDescent="0.35">
      <c r="A5" s="2">
        <v>2014</v>
      </c>
      <c r="B5">
        <v>39.770000000000003</v>
      </c>
      <c r="C5">
        <v>6.24</v>
      </c>
      <c r="D5">
        <v>8.59</v>
      </c>
      <c r="E5" s="4">
        <v>24.94</v>
      </c>
    </row>
    <row r="6" spans="1:5" x14ac:dyDescent="0.35">
      <c r="A6" s="2">
        <v>2015</v>
      </c>
      <c r="B6">
        <v>39.94</v>
      </c>
      <c r="C6">
        <v>6.07</v>
      </c>
      <c r="D6">
        <v>8.0500000000000007</v>
      </c>
      <c r="E6" s="4">
        <v>25.82</v>
      </c>
    </row>
    <row r="7" spans="1:5" x14ac:dyDescent="0.35">
      <c r="A7" s="2">
        <v>2016</v>
      </c>
      <c r="B7">
        <v>39.29</v>
      </c>
      <c r="C7">
        <v>5.72</v>
      </c>
      <c r="D7">
        <v>7.55</v>
      </c>
      <c r="E7" s="4">
        <v>26.02</v>
      </c>
    </row>
    <row r="8" spans="1:5" x14ac:dyDescent="0.35">
      <c r="A8" s="2">
        <v>2017</v>
      </c>
      <c r="B8">
        <v>40.31</v>
      </c>
      <c r="C8">
        <v>5.99</v>
      </c>
      <c r="D8">
        <v>7.39</v>
      </c>
      <c r="E8" s="4">
        <v>26.93</v>
      </c>
    </row>
    <row r="9" spans="1:5" x14ac:dyDescent="0.35">
      <c r="A9" s="2">
        <v>2018</v>
      </c>
      <c r="B9">
        <v>39.86</v>
      </c>
      <c r="C9">
        <v>6.37</v>
      </c>
      <c r="D9">
        <v>6.76</v>
      </c>
      <c r="E9" s="4">
        <v>26.73</v>
      </c>
    </row>
    <row r="10" spans="1:5" x14ac:dyDescent="0.35">
      <c r="A10" s="2">
        <v>2019</v>
      </c>
      <c r="B10">
        <v>39</v>
      </c>
      <c r="C10">
        <v>7.03</v>
      </c>
      <c r="D10">
        <v>5.95</v>
      </c>
      <c r="E10" s="4">
        <v>26.02</v>
      </c>
    </row>
    <row r="11" spans="1:5" x14ac:dyDescent="0.35">
      <c r="A11" s="2">
        <v>2020</v>
      </c>
      <c r="B11">
        <v>40.26</v>
      </c>
      <c r="C11">
        <v>5.99</v>
      </c>
      <c r="D11">
        <v>6.13</v>
      </c>
      <c r="E11" s="4">
        <v>28.15</v>
      </c>
    </row>
    <row r="12" spans="1:5" x14ac:dyDescent="0.35">
      <c r="A12" s="2">
        <v>2021</v>
      </c>
      <c r="B12">
        <v>42.21</v>
      </c>
      <c r="C12">
        <v>7.25</v>
      </c>
      <c r="D12">
        <v>5.47</v>
      </c>
      <c r="E12" s="4">
        <v>29.49</v>
      </c>
    </row>
    <row r="13" spans="1:5" x14ac:dyDescent="0.35">
      <c r="A13" s="2">
        <v>2022</v>
      </c>
      <c r="B13">
        <v>50.45</v>
      </c>
      <c r="C13">
        <v>9.4600000000000009</v>
      </c>
      <c r="D13">
        <v>6.07</v>
      </c>
      <c r="E13" s="4">
        <v>34.92</v>
      </c>
    </row>
    <row r="14" spans="1:5" x14ac:dyDescent="0.35">
      <c r="A14" s="2">
        <v>2023</v>
      </c>
      <c r="B14">
        <v>56.93</v>
      </c>
      <c r="C14">
        <v>11</v>
      </c>
      <c r="D14">
        <v>6.83</v>
      </c>
      <c r="E14" s="4">
        <v>39.1</v>
      </c>
    </row>
    <row r="15" spans="1:5" x14ac:dyDescent="0.35">
      <c r="A15" s="12">
        <v>2024</v>
      </c>
      <c r="B15" s="14">
        <v>54.59</v>
      </c>
      <c r="C15" s="14">
        <v>10.039999999999999</v>
      </c>
      <c r="D15" s="14">
        <v>6.24</v>
      </c>
      <c r="E15" s="5">
        <v>38.31</v>
      </c>
    </row>
    <row r="17" spans="1:1" x14ac:dyDescent="0.35">
      <c r="A17" t="s">
        <v>73</v>
      </c>
    </row>
    <row r="19" spans="1:1" x14ac:dyDescent="0.35">
      <c r="A19" t="s">
        <v>210</v>
      </c>
    </row>
    <row r="21" spans="1:1" x14ac:dyDescent="0.35">
      <c r="A2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workbookViewId="0"/>
  </sheetViews>
  <sheetFormatPr defaultColWidth="10.90625" defaultRowHeight="14.5" x14ac:dyDescent="0.35"/>
  <cols>
    <col min="1" max="1" width="6.7265625" customWidth="1"/>
    <col min="2" max="2" width="17.7265625" customWidth="1"/>
    <col min="3" max="3" width="18.7265625" customWidth="1"/>
    <col min="4" max="5" width="42.7265625" customWidth="1"/>
  </cols>
  <sheetData>
    <row r="1" spans="1:5" x14ac:dyDescent="0.35">
      <c r="A1" t="s">
        <v>43</v>
      </c>
    </row>
    <row r="3" spans="1:5" x14ac:dyDescent="0.35">
      <c r="A3" s="9" t="s">
        <v>4</v>
      </c>
      <c r="B3" s="8" t="s">
        <v>5</v>
      </c>
      <c r="C3" s="8" t="s">
        <v>6</v>
      </c>
      <c r="D3" s="8" t="s">
        <v>7</v>
      </c>
      <c r="E3" s="10" t="s">
        <v>8</v>
      </c>
    </row>
    <row r="4" spans="1:5" x14ac:dyDescent="0.35">
      <c r="A4" s="2">
        <v>2014</v>
      </c>
      <c r="B4" t="s">
        <v>9</v>
      </c>
      <c r="C4" s="17">
        <v>2.1999999999999999E-2</v>
      </c>
      <c r="D4" s="17">
        <v>1.9E-2</v>
      </c>
      <c r="E4" s="18">
        <v>2.5000000000000001E-2</v>
      </c>
    </row>
    <row r="5" spans="1:5" x14ac:dyDescent="0.35">
      <c r="A5" s="2">
        <v>2023</v>
      </c>
      <c r="B5" t="s">
        <v>9</v>
      </c>
      <c r="C5" s="17">
        <v>2.7E-2</v>
      </c>
      <c r="D5" s="17">
        <v>2.4E-2</v>
      </c>
      <c r="E5" s="18">
        <v>3.1E-2</v>
      </c>
    </row>
    <row r="6" spans="1:5" x14ac:dyDescent="0.35">
      <c r="A6" s="2">
        <v>2014</v>
      </c>
      <c r="B6" t="s">
        <v>10</v>
      </c>
      <c r="C6" s="17">
        <v>3.3000000000000002E-2</v>
      </c>
      <c r="D6" s="17">
        <v>2.9000000000000001E-2</v>
      </c>
      <c r="E6" s="18">
        <v>3.9E-2</v>
      </c>
    </row>
    <row r="7" spans="1:5" x14ac:dyDescent="0.35">
      <c r="A7" s="2">
        <v>2023</v>
      </c>
      <c r="B7" t="s">
        <v>10</v>
      </c>
      <c r="C7" s="17">
        <v>0.04</v>
      </c>
      <c r="D7" s="17">
        <v>3.5000000000000003E-2</v>
      </c>
      <c r="E7" s="18">
        <v>4.7E-2</v>
      </c>
    </row>
    <row r="8" spans="1:5" x14ac:dyDescent="0.35">
      <c r="A8" s="2">
        <v>2014</v>
      </c>
      <c r="B8" t="s">
        <v>11</v>
      </c>
      <c r="C8" s="17">
        <v>2.4E-2</v>
      </c>
      <c r="D8" s="17">
        <v>2.1000000000000001E-2</v>
      </c>
      <c r="E8" s="18">
        <v>2.8000000000000001E-2</v>
      </c>
    </row>
    <row r="9" spans="1:5" x14ac:dyDescent="0.35">
      <c r="A9" s="2">
        <v>2023</v>
      </c>
      <c r="B9" t="s">
        <v>11</v>
      </c>
      <c r="C9" s="17">
        <v>2.8000000000000001E-2</v>
      </c>
      <c r="D9" s="17">
        <v>2.4E-2</v>
      </c>
      <c r="E9" s="18">
        <v>3.2000000000000001E-2</v>
      </c>
    </row>
    <row r="10" spans="1:5" x14ac:dyDescent="0.35">
      <c r="A10" s="2">
        <v>2014</v>
      </c>
      <c r="B10" t="s">
        <v>12</v>
      </c>
      <c r="C10" s="17">
        <v>0.02</v>
      </c>
      <c r="D10" s="17">
        <v>1.7000000000000001E-2</v>
      </c>
      <c r="E10" s="18">
        <v>2.3E-2</v>
      </c>
    </row>
    <row r="11" spans="1:5" x14ac:dyDescent="0.35">
      <c r="A11" s="2">
        <v>2023</v>
      </c>
      <c r="B11" t="s">
        <v>12</v>
      </c>
      <c r="C11" s="17">
        <v>2.3E-2</v>
      </c>
      <c r="D11" s="17">
        <v>1.9E-2</v>
      </c>
      <c r="E11" s="18">
        <v>2.5999999999999999E-2</v>
      </c>
    </row>
    <row r="12" spans="1:5" x14ac:dyDescent="0.35">
      <c r="A12" s="2">
        <v>2014</v>
      </c>
      <c r="B12" t="s">
        <v>13</v>
      </c>
      <c r="C12" s="17">
        <v>2.5000000000000001E-2</v>
      </c>
      <c r="D12" s="17">
        <v>2.1999999999999999E-2</v>
      </c>
      <c r="E12" s="18">
        <v>2.9000000000000001E-2</v>
      </c>
    </row>
    <row r="13" spans="1:5" x14ac:dyDescent="0.35">
      <c r="A13" s="2">
        <v>2023</v>
      </c>
      <c r="B13" t="s">
        <v>13</v>
      </c>
      <c r="C13" s="17">
        <v>3.2000000000000001E-2</v>
      </c>
      <c r="D13" s="17">
        <v>2.7E-2</v>
      </c>
      <c r="E13" s="18">
        <v>3.5999999999999997E-2</v>
      </c>
    </row>
    <row r="14" spans="1:5" x14ac:dyDescent="0.35">
      <c r="A14" s="2">
        <v>2014</v>
      </c>
      <c r="B14" t="s">
        <v>14</v>
      </c>
      <c r="C14" s="17">
        <v>2.8000000000000001E-2</v>
      </c>
      <c r="D14" s="17">
        <v>2.3E-2</v>
      </c>
      <c r="E14" s="18">
        <v>3.4000000000000002E-2</v>
      </c>
    </row>
    <row r="15" spans="1:5" x14ac:dyDescent="0.35">
      <c r="A15" s="2">
        <v>2023</v>
      </c>
      <c r="B15" t="s">
        <v>14</v>
      </c>
      <c r="C15" s="17">
        <v>3.2000000000000001E-2</v>
      </c>
      <c r="D15" s="17">
        <v>2.5999999999999999E-2</v>
      </c>
      <c r="E15" s="18">
        <v>0.04</v>
      </c>
    </row>
    <row r="16" spans="1:5" x14ac:dyDescent="0.35">
      <c r="A16" s="2">
        <v>2014</v>
      </c>
      <c r="B16" t="s">
        <v>15</v>
      </c>
      <c r="C16" s="17">
        <v>0.03</v>
      </c>
      <c r="D16" s="17">
        <v>2.5999999999999999E-2</v>
      </c>
      <c r="E16" s="18">
        <v>3.3000000000000002E-2</v>
      </c>
    </row>
    <row r="17" spans="1:5" x14ac:dyDescent="0.35">
      <c r="A17" s="2">
        <v>2023</v>
      </c>
      <c r="B17" t="s">
        <v>15</v>
      </c>
      <c r="C17" s="17">
        <v>3.5999999999999997E-2</v>
      </c>
      <c r="D17" s="17">
        <v>3.1E-2</v>
      </c>
      <c r="E17" s="18">
        <v>4.1000000000000002E-2</v>
      </c>
    </row>
    <row r="18" spans="1:5" x14ac:dyDescent="0.35">
      <c r="A18" s="2">
        <v>2014</v>
      </c>
      <c r="B18" t="s">
        <v>16</v>
      </c>
      <c r="C18" s="17">
        <v>2.8000000000000001E-2</v>
      </c>
      <c r="D18" s="17">
        <v>2.5000000000000001E-2</v>
      </c>
      <c r="E18" s="18">
        <v>3.2000000000000001E-2</v>
      </c>
    </row>
    <row r="19" spans="1:5" x14ac:dyDescent="0.35">
      <c r="A19" s="2">
        <v>2023</v>
      </c>
      <c r="B19" t="s">
        <v>16</v>
      </c>
      <c r="C19" s="17">
        <v>3.2000000000000001E-2</v>
      </c>
      <c r="D19" s="17">
        <v>2.8000000000000001E-2</v>
      </c>
      <c r="E19" s="18">
        <v>3.5999999999999997E-2</v>
      </c>
    </row>
    <row r="20" spans="1:5" x14ac:dyDescent="0.35">
      <c r="A20" s="2">
        <v>2014</v>
      </c>
      <c r="B20" t="s">
        <v>17</v>
      </c>
      <c r="C20" s="17">
        <v>2.9000000000000001E-2</v>
      </c>
      <c r="D20" s="17">
        <v>2.7E-2</v>
      </c>
      <c r="E20" s="18">
        <v>3.3000000000000002E-2</v>
      </c>
    </row>
    <row r="21" spans="1:5" x14ac:dyDescent="0.35">
      <c r="A21" s="2">
        <v>2023</v>
      </c>
      <c r="B21" t="s">
        <v>17</v>
      </c>
      <c r="C21" s="17">
        <v>3.5999999999999997E-2</v>
      </c>
      <c r="D21" s="17">
        <v>3.2000000000000001E-2</v>
      </c>
      <c r="E21" s="18">
        <v>4.1000000000000002E-2</v>
      </c>
    </row>
    <row r="22" spans="1:5" x14ac:dyDescent="0.35">
      <c r="A22" s="2">
        <v>2014</v>
      </c>
      <c r="B22" t="s">
        <v>18</v>
      </c>
      <c r="C22" s="17">
        <v>2.8000000000000001E-2</v>
      </c>
      <c r="D22" s="17">
        <v>2.5000000000000001E-2</v>
      </c>
      <c r="E22" s="18">
        <v>3.1E-2</v>
      </c>
    </row>
    <row r="23" spans="1:5" x14ac:dyDescent="0.35">
      <c r="A23" s="2">
        <v>2023</v>
      </c>
      <c r="B23" t="s">
        <v>18</v>
      </c>
      <c r="C23" s="17">
        <v>2.9000000000000001E-2</v>
      </c>
      <c r="D23" s="17">
        <v>2.5999999999999999E-2</v>
      </c>
      <c r="E23" s="18">
        <v>3.3000000000000002E-2</v>
      </c>
    </row>
    <row r="24" spans="1:5" x14ac:dyDescent="0.35">
      <c r="A24" s="2">
        <v>2014</v>
      </c>
      <c r="B24" t="s">
        <v>19</v>
      </c>
      <c r="C24" s="17">
        <v>3.1E-2</v>
      </c>
      <c r="D24" s="17">
        <v>2.8000000000000001E-2</v>
      </c>
      <c r="E24" s="18">
        <v>3.5000000000000003E-2</v>
      </c>
    </row>
    <row r="25" spans="1:5" x14ac:dyDescent="0.35">
      <c r="A25" s="2">
        <v>2023</v>
      </c>
      <c r="B25" t="s">
        <v>19</v>
      </c>
      <c r="C25" s="17">
        <v>0.04</v>
      </c>
      <c r="D25" s="17">
        <v>3.5000000000000003E-2</v>
      </c>
      <c r="E25" s="18">
        <v>4.4999999999999998E-2</v>
      </c>
    </row>
    <row r="26" spans="1:5" x14ac:dyDescent="0.35">
      <c r="A26" s="2">
        <v>2014</v>
      </c>
      <c r="B26" t="s">
        <v>20</v>
      </c>
      <c r="C26" s="17">
        <v>3.5999999999999997E-2</v>
      </c>
      <c r="D26" s="17">
        <v>3.3000000000000002E-2</v>
      </c>
      <c r="E26" s="18">
        <v>3.9E-2</v>
      </c>
    </row>
    <row r="27" spans="1:5" x14ac:dyDescent="0.35">
      <c r="A27" s="2">
        <v>2023</v>
      </c>
      <c r="B27" t="s">
        <v>20</v>
      </c>
      <c r="C27" s="17">
        <v>4.3999999999999997E-2</v>
      </c>
      <c r="D27" s="17">
        <v>3.9E-2</v>
      </c>
      <c r="E27" s="18">
        <v>4.8000000000000001E-2</v>
      </c>
    </row>
    <row r="28" spans="1:5" x14ac:dyDescent="0.35">
      <c r="A28" s="2">
        <v>2014</v>
      </c>
      <c r="B28" t="s">
        <v>21</v>
      </c>
      <c r="C28" s="17">
        <v>3.9E-2</v>
      </c>
      <c r="D28" s="17">
        <v>3.4000000000000002E-2</v>
      </c>
      <c r="E28" s="18">
        <v>4.3999999999999997E-2</v>
      </c>
    </row>
    <row r="29" spans="1:5" x14ac:dyDescent="0.35">
      <c r="A29" s="2">
        <v>2023</v>
      </c>
      <c r="B29" t="s">
        <v>21</v>
      </c>
      <c r="C29" s="17">
        <v>5.1999999999999998E-2</v>
      </c>
      <c r="D29" s="17">
        <v>4.4999999999999998E-2</v>
      </c>
      <c r="E29" s="18">
        <v>0.06</v>
      </c>
    </row>
    <row r="30" spans="1:5" x14ac:dyDescent="0.35">
      <c r="A30" s="2">
        <v>2014</v>
      </c>
      <c r="B30" t="s">
        <v>22</v>
      </c>
      <c r="C30" s="17">
        <v>2.5000000000000001E-2</v>
      </c>
      <c r="D30" s="17">
        <v>2.1999999999999999E-2</v>
      </c>
      <c r="E30" s="18">
        <v>2.9000000000000001E-2</v>
      </c>
    </row>
    <row r="31" spans="1:5" x14ac:dyDescent="0.35">
      <c r="A31" s="2">
        <v>2023</v>
      </c>
      <c r="B31" t="s">
        <v>22</v>
      </c>
      <c r="C31" s="17">
        <v>0.03</v>
      </c>
      <c r="D31" s="17">
        <v>2.5999999999999999E-2</v>
      </c>
      <c r="E31" s="18">
        <v>3.4000000000000002E-2</v>
      </c>
    </row>
    <row r="32" spans="1:5" x14ac:dyDescent="0.35">
      <c r="A32" s="2">
        <v>2014</v>
      </c>
      <c r="B32" t="s">
        <v>23</v>
      </c>
      <c r="C32" s="17">
        <v>0.04</v>
      </c>
      <c r="D32" s="17">
        <v>3.5000000000000003E-2</v>
      </c>
      <c r="E32" s="18">
        <v>4.3999999999999997E-2</v>
      </c>
    </row>
    <row r="33" spans="1:5" x14ac:dyDescent="0.35">
      <c r="A33" s="2">
        <v>2023</v>
      </c>
      <c r="B33" t="s">
        <v>23</v>
      </c>
      <c r="C33" s="17">
        <v>4.8000000000000001E-2</v>
      </c>
      <c r="D33" s="17">
        <v>4.2000000000000003E-2</v>
      </c>
      <c r="E33" s="18">
        <v>5.5E-2</v>
      </c>
    </row>
    <row r="34" spans="1:5" x14ac:dyDescent="0.35">
      <c r="A34" s="2">
        <v>2014</v>
      </c>
      <c r="B34" t="s">
        <v>24</v>
      </c>
      <c r="C34" s="17">
        <v>3.1E-2</v>
      </c>
      <c r="D34" s="17">
        <v>2.8000000000000001E-2</v>
      </c>
      <c r="E34" s="18">
        <v>3.5000000000000003E-2</v>
      </c>
    </row>
    <row r="35" spans="1:5" x14ac:dyDescent="0.35">
      <c r="A35" s="2">
        <v>2023</v>
      </c>
      <c r="B35" t="s">
        <v>24</v>
      </c>
      <c r="C35" s="17">
        <v>3.6999999999999998E-2</v>
      </c>
      <c r="D35" s="17">
        <v>3.3000000000000002E-2</v>
      </c>
      <c r="E35" s="18">
        <v>4.2000000000000003E-2</v>
      </c>
    </row>
    <row r="36" spans="1:5" x14ac:dyDescent="0.35">
      <c r="A36" s="2">
        <v>2014</v>
      </c>
      <c r="B36" t="s">
        <v>25</v>
      </c>
      <c r="C36" s="17">
        <v>2.1000000000000001E-2</v>
      </c>
      <c r="D36" s="17">
        <v>1.7999999999999999E-2</v>
      </c>
      <c r="E36" s="18">
        <v>2.3E-2</v>
      </c>
    </row>
    <row r="37" spans="1:5" x14ac:dyDescent="0.35">
      <c r="A37" s="2">
        <v>2023</v>
      </c>
      <c r="B37" t="s">
        <v>25</v>
      </c>
      <c r="C37" s="17">
        <v>2.5000000000000001E-2</v>
      </c>
      <c r="D37" s="17">
        <v>2.1999999999999999E-2</v>
      </c>
      <c r="E37" s="18">
        <v>2.8000000000000001E-2</v>
      </c>
    </row>
    <row r="38" spans="1:5" x14ac:dyDescent="0.35">
      <c r="A38" s="2">
        <v>2014</v>
      </c>
      <c r="B38" t="s">
        <v>26</v>
      </c>
      <c r="C38" s="17">
        <v>2.7E-2</v>
      </c>
      <c r="D38" s="17">
        <v>2.4E-2</v>
      </c>
      <c r="E38" s="18">
        <v>0.03</v>
      </c>
    </row>
    <row r="39" spans="1:5" x14ac:dyDescent="0.35">
      <c r="A39" s="2">
        <v>2023</v>
      </c>
      <c r="B39" t="s">
        <v>26</v>
      </c>
      <c r="C39" s="17">
        <v>3.1E-2</v>
      </c>
      <c r="D39" s="17">
        <v>2.8000000000000001E-2</v>
      </c>
      <c r="E39" s="18">
        <v>3.5999999999999997E-2</v>
      </c>
    </row>
    <row r="40" spans="1:5" x14ac:dyDescent="0.35">
      <c r="A40" s="2">
        <v>2014</v>
      </c>
      <c r="B40" t="s">
        <v>27</v>
      </c>
      <c r="C40" s="17">
        <v>3.3000000000000002E-2</v>
      </c>
      <c r="D40" s="17">
        <v>2.5999999999999999E-2</v>
      </c>
      <c r="E40" s="18">
        <v>4.2999999999999997E-2</v>
      </c>
    </row>
    <row r="41" spans="1:5" x14ac:dyDescent="0.35">
      <c r="A41" s="2">
        <v>2023</v>
      </c>
      <c r="B41" t="s">
        <v>27</v>
      </c>
      <c r="C41" s="17">
        <v>3.9E-2</v>
      </c>
      <c r="D41" s="17">
        <v>0.03</v>
      </c>
      <c r="E41" s="18">
        <v>0.05</v>
      </c>
    </row>
    <row r="42" spans="1:5" x14ac:dyDescent="0.35">
      <c r="A42" s="2">
        <v>2014</v>
      </c>
      <c r="B42" t="s">
        <v>28</v>
      </c>
      <c r="C42" s="17">
        <v>3.5999999999999997E-2</v>
      </c>
      <c r="D42" s="17">
        <v>3.2000000000000001E-2</v>
      </c>
      <c r="E42" s="18">
        <v>0.04</v>
      </c>
    </row>
    <row r="43" spans="1:5" x14ac:dyDescent="0.35">
      <c r="A43" s="2">
        <v>2023</v>
      </c>
      <c r="B43" t="s">
        <v>28</v>
      </c>
      <c r="C43" s="17">
        <v>4.4999999999999998E-2</v>
      </c>
      <c r="D43" s="17">
        <v>0.04</v>
      </c>
      <c r="E43" s="18">
        <v>5.0999999999999997E-2</v>
      </c>
    </row>
    <row r="44" spans="1:5" x14ac:dyDescent="0.35">
      <c r="A44" s="2">
        <v>2014</v>
      </c>
      <c r="B44" t="s">
        <v>29</v>
      </c>
      <c r="C44" s="17">
        <v>2.1000000000000001E-2</v>
      </c>
      <c r="D44" s="17">
        <v>1.9E-2</v>
      </c>
      <c r="E44" s="18">
        <v>2.5000000000000001E-2</v>
      </c>
    </row>
    <row r="45" spans="1:5" x14ac:dyDescent="0.35">
      <c r="A45" s="2">
        <v>2023</v>
      </c>
      <c r="B45" t="s">
        <v>29</v>
      </c>
      <c r="C45" s="17">
        <v>2.5000000000000001E-2</v>
      </c>
      <c r="D45" s="17">
        <v>2.1999999999999999E-2</v>
      </c>
      <c r="E45" s="18">
        <v>2.9000000000000001E-2</v>
      </c>
    </row>
    <row r="46" spans="1:5" x14ac:dyDescent="0.35">
      <c r="A46" s="2">
        <v>2014</v>
      </c>
      <c r="B46" t="s">
        <v>30</v>
      </c>
      <c r="C46" s="17">
        <v>4.9000000000000002E-2</v>
      </c>
      <c r="D46" s="17">
        <v>4.4999999999999998E-2</v>
      </c>
      <c r="E46" s="18">
        <v>5.5E-2</v>
      </c>
    </row>
    <row r="47" spans="1:5" x14ac:dyDescent="0.35">
      <c r="A47" s="2">
        <v>2023</v>
      </c>
      <c r="B47" t="s">
        <v>30</v>
      </c>
      <c r="C47" s="17">
        <v>6.2E-2</v>
      </c>
      <c r="D47" s="17">
        <v>5.3999999999999999E-2</v>
      </c>
      <c r="E47" s="18">
        <v>7.0000000000000007E-2</v>
      </c>
    </row>
    <row r="48" spans="1:5" x14ac:dyDescent="0.35">
      <c r="A48" s="2">
        <v>2014</v>
      </c>
      <c r="B48" t="s">
        <v>31</v>
      </c>
      <c r="C48" s="17">
        <v>2.7E-2</v>
      </c>
      <c r="D48" s="17">
        <v>2.4E-2</v>
      </c>
      <c r="E48" s="18">
        <v>0.03</v>
      </c>
    </row>
    <row r="49" spans="1:5" x14ac:dyDescent="0.35">
      <c r="A49" s="2">
        <v>2023</v>
      </c>
      <c r="B49" t="s">
        <v>31</v>
      </c>
      <c r="C49" s="17">
        <v>3.2000000000000001E-2</v>
      </c>
      <c r="D49" s="17">
        <v>2.8000000000000001E-2</v>
      </c>
      <c r="E49" s="18">
        <v>3.5999999999999997E-2</v>
      </c>
    </row>
    <row r="50" spans="1:5" x14ac:dyDescent="0.35">
      <c r="A50" s="2">
        <v>2014</v>
      </c>
      <c r="B50" t="s">
        <v>32</v>
      </c>
      <c r="C50" s="17">
        <v>2.3E-2</v>
      </c>
      <c r="D50" s="17">
        <v>0.02</v>
      </c>
      <c r="E50" s="18">
        <v>2.5999999999999999E-2</v>
      </c>
    </row>
    <row r="51" spans="1:5" x14ac:dyDescent="0.35">
      <c r="A51" s="2">
        <v>2023</v>
      </c>
      <c r="B51" t="s">
        <v>32</v>
      </c>
      <c r="C51" s="17">
        <v>2.7E-2</v>
      </c>
      <c r="D51" s="17">
        <v>2.4E-2</v>
      </c>
      <c r="E51" s="18">
        <v>3.1E-2</v>
      </c>
    </row>
    <row r="52" spans="1:5" x14ac:dyDescent="0.35">
      <c r="A52" s="2">
        <v>2014</v>
      </c>
      <c r="B52" t="s">
        <v>33</v>
      </c>
      <c r="C52" s="17">
        <v>3.3000000000000002E-2</v>
      </c>
      <c r="D52" s="17">
        <v>0.03</v>
      </c>
      <c r="E52" s="18">
        <v>3.6999999999999998E-2</v>
      </c>
    </row>
    <row r="53" spans="1:5" x14ac:dyDescent="0.35">
      <c r="A53" s="2">
        <v>2023</v>
      </c>
      <c r="B53" t="s">
        <v>33</v>
      </c>
      <c r="C53" s="17">
        <v>4.2000000000000003E-2</v>
      </c>
      <c r="D53" s="17">
        <v>3.6999999999999998E-2</v>
      </c>
      <c r="E53" s="18">
        <v>4.7E-2</v>
      </c>
    </row>
    <row r="54" spans="1:5" x14ac:dyDescent="0.35">
      <c r="A54" s="2">
        <v>2014</v>
      </c>
      <c r="B54" t="s">
        <v>34</v>
      </c>
      <c r="C54" s="17">
        <v>1.9E-2</v>
      </c>
      <c r="D54" s="17">
        <v>1.6E-2</v>
      </c>
      <c r="E54" s="18">
        <v>2.1999999999999999E-2</v>
      </c>
    </row>
    <row r="55" spans="1:5" x14ac:dyDescent="0.35">
      <c r="A55" s="2">
        <v>2023</v>
      </c>
      <c r="B55" t="s">
        <v>34</v>
      </c>
      <c r="C55" s="17">
        <v>2.1000000000000001E-2</v>
      </c>
      <c r="D55" s="17">
        <v>1.9E-2</v>
      </c>
      <c r="E55" s="18">
        <v>2.5000000000000001E-2</v>
      </c>
    </row>
    <row r="56" spans="1:5" x14ac:dyDescent="0.35">
      <c r="A56" s="2">
        <v>2014</v>
      </c>
      <c r="B56" t="s">
        <v>35</v>
      </c>
      <c r="C56" s="17">
        <v>2.1999999999999999E-2</v>
      </c>
      <c r="D56" s="17">
        <v>1.7999999999999999E-2</v>
      </c>
      <c r="E56" s="18">
        <v>2.5999999999999999E-2</v>
      </c>
    </row>
    <row r="57" spans="1:5" x14ac:dyDescent="0.35">
      <c r="A57" s="2">
        <v>2023</v>
      </c>
      <c r="B57" t="s">
        <v>35</v>
      </c>
      <c r="C57" s="17">
        <v>2.5999999999999999E-2</v>
      </c>
      <c r="D57" s="17">
        <v>2.1000000000000001E-2</v>
      </c>
      <c r="E57" s="18">
        <v>3.1E-2</v>
      </c>
    </row>
    <row r="58" spans="1:5" x14ac:dyDescent="0.35">
      <c r="A58" s="2">
        <v>2014</v>
      </c>
      <c r="B58" t="s">
        <v>36</v>
      </c>
      <c r="C58" s="17">
        <v>2.3E-2</v>
      </c>
      <c r="D58" s="17">
        <v>0.02</v>
      </c>
      <c r="E58" s="18">
        <v>2.5999999999999999E-2</v>
      </c>
    </row>
    <row r="59" spans="1:5" x14ac:dyDescent="0.35">
      <c r="A59" s="2">
        <v>2023</v>
      </c>
      <c r="B59" t="s">
        <v>36</v>
      </c>
      <c r="C59" s="17">
        <v>2.5999999999999999E-2</v>
      </c>
      <c r="D59" s="17">
        <v>2.3E-2</v>
      </c>
      <c r="E59" s="18">
        <v>3.1E-2</v>
      </c>
    </row>
    <row r="60" spans="1:5" x14ac:dyDescent="0.35">
      <c r="A60" s="2">
        <v>2014</v>
      </c>
      <c r="B60" t="s">
        <v>37</v>
      </c>
      <c r="C60" s="17">
        <v>0.03</v>
      </c>
      <c r="D60" s="17">
        <v>2.7E-2</v>
      </c>
      <c r="E60" s="18">
        <v>3.3000000000000002E-2</v>
      </c>
    </row>
    <row r="61" spans="1:5" x14ac:dyDescent="0.35">
      <c r="A61" s="2">
        <v>2023</v>
      </c>
      <c r="B61" t="s">
        <v>37</v>
      </c>
      <c r="C61" s="17">
        <v>0.04</v>
      </c>
      <c r="D61" s="17">
        <v>3.5000000000000003E-2</v>
      </c>
      <c r="E61" s="18">
        <v>4.3999999999999997E-2</v>
      </c>
    </row>
    <row r="62" spans="1:5" x14ac:dyDescent="0.35">
      <c r="A62" s="2">
        <v>2014</v>
      </c>
      <c r="B62" t="s">
        <v>38</v>
      </c>
      <c r="C62" s="17">
        <v>3.5999999999999997E-2</v>
      </c>
      <c r="D62" s="17">
        <v>3.3000000000000002E-2</v>
      </c>
      <c r="E62" s="18">
        <v>3.9E-2</v>
      </c>
    </row>
    <row r="63" spans="1:5" x14ac:dyDescent="0.35">
      <c r="A63" s="2">
        <v>2023</v>
      </c>
      <c r="B63" t="s">
        <v>38</v>
      </c>
      <c r="C63" s="17">
        <v>4.5999999999999999E-2</v>
      </c>
      <c r="D63" s="17">
        <v>4.1000000000000002E-2</v>
      </c>
      <c r="E63" s="18">
        <v>5.1999999999999998E-2</v>
      </c>
    </row>
    <row r="64" spans="1:5" x14ac:dyDescent="0.35">
      <c r="A64" s="2">
        <v>2014</v>
      </c>
      <c r="B64" t="s">
        <v>39</v>
      </c>
      <c r="C64" s="17">
        <v>4.1000000000000002E-2</v>
      </c>
      <c r="D64" s="17">
        <v>3.6999999999999998E-2</v>
      </c>
      <c r="E64" s="18">
        <v>4.5999999999999999E-2</v>
      </c>
    </row>
    <row r="65" spans="1:5" x14ac:dyDescent="0.35">
      <c r="A65" s="2">
        <v>2023</v>
      </c>
      <c r="B65" t="s">
        <v>39</v>
      </c>
      <c r="C65" s="17">
        <v>5.1999999999999998E-2</v>
      </c>
      <c r="D65" s="17">
        <v>4.5999999999999999E-2</v>
      </c>
      <c r="E65" s="18">
        <v>5.8999999999999997E-2</v>
      </c>
    </row>
    <row r="66" spans="1:5" x14ac:dyDescent="0.35">
      <c r="A66" s="2">
        <v>2014</v>
      </c>
      <c r="B66" t="s">
        <v>40</v>
      </c>
      <c r="C66" s="17">
        <v>4.8000000000000001E-2</v>
      </c>
      <c r="D66" s="17">
        <v>4.3999999999999997E-2</v>
      </c>
      <c r="E66" s="18">
        <v>5.1999999999999998E-2</v>
      </c>
    </row>
    <row r="67" spans="1:5" x14ac:dyDescent="0.35">
      <c r="A67" s="12">
        <v>2023</v>
      </c>
      <c r="B67" s="14" t="s">
        <v>40</v>
      </c>
      <c r="C67" s="19">
        <v>6.8000000000000005E-2</v>
      </c>
      <c r="D67" s="19">
        <v>6.3E-2</v>
      </c>
      <c r="E67" s="20">
        <v>7.2999999999999995E-2</v>
      </c>
    </row>
    <row r="69" spans="1:5" x14ac:dyDescent="0.35">
      <c r="A69" t="s">
        <v>42</v>
      </c>
    </row>
    <row r="71" spans="1:5" x14ac:dyDescent="0.35">
      <c r="A7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26"/>
  <sheetViews>
    <sheetView workbookViewId="0">
      <selection activeCell="A23" sqref="A23"/>
    </sheetView>
  </sheetViews>
  <sheetFormatPr defaultColWidth="10.90625" defaultRowHeight="14.5" x14ac:dyDescent="0.35"/>
  <cols>
    <col min="1" max="1" width="6.7265625" customWidth="1"/>
    <col min="2" max="2" width="27.7265625" customWidth="1"/>
  </cols>
  <sheetData>
    <row r="1" spans="1:2" x14ac:dyDescent="0.35">
      <c r="A1" t="s">
        <v>225</v>
      </c>
    </row>
    <row r="3" spans="1:2" x14ac:dyDescent="0.35">
      <c r="A3" s="9" t="s">
        <v>4</v>
      </c>
      <c r="B3" s="10" t="s">
        <v>226</v>
      </c>
    </row>
    <row r="4" spans="1:2" x14ac:dyDescent="0.35">
      <c r="A4" s="2">
        <v>2013</v>
      </c>
      <c r="B4" s="91">
        <v>953.8</v>
      </c>
    </row>
    <row r="5" spans="1:2" x14ac:dyDescent="0.35">
      <c r="A5" s="2">
        <v>2014</v>
      </c>
      <c r="B5" s="91">
        <v>1025.2</v>
      </c>
    </row>
    <row r="6" spans="1:2" x14ac:dyDescent="0.35">
      <c r="A6" s="2">
        <v>2015</v>
      </c>
      <c r="B6" s="91">
        <v>1091.3</v>
      </c>
    </row>
    <row r="7" spans="1:2" x14ac:dyDescent="0.35">
      <c r="A7" s="2">
        <v>2016</v>
      </c>
      <c r="B7" s="91">
        <v>1153.9000000000001</v>
      </c>
    </row>
    <row r="8" spans="1:2" x14ac:dyDescent="0.35">
      <c r="A8" s="2">
        <v>2017</v>
      </c>
      <c r="B8" s="91">
        <v>1213.5</v>
      </c>
    </row>
    <row r="9" spans="1:2" x14ac:dyDescent="0.35">
      <c r="A9" s="2">
        <v>2018</v>
      </c>
      <c r="B9" s="91">
        <v>1282.0999999999999</v>
      </c>
    </row>
    <row r="10" spans="1:2" x14ac:dyDescent="0.35">
      <c r="A10" s="2">
        <v>2019</v>
      </c>
      <c r="B10" s="91">
        <v>1354</v>
      </c>
    </row>
    <row r="11" spans="1:2" x14ac:dyDescent="0.35">
      <c r="A11" s="2">
        <v>2020</v>
      </c>
      <c r="B11" s="91">
        <v>1379.7</v>
      </c>
    </row>
    <row r="12" spans="1:2" x14ac:dyDescent="0.35">
      <c r="A12" s="2">
        <v>2021</v>
      </c>
      <c r="B12" s="91">
        <v>1518.9</v>
      </c>
    </row>
    <row r="13" spans="1:2" x14ac:dyDescent="0.35">
      <c r="A13" s="2">
        <v>2022</v>
      </c>
      <c r="B13" s="91">
        <v>1619.5</v>
      </c>
    </row>
    <row r="14" spans="1:2" x14ac:dyDescent="0.35">
      <c r="A14" s="2">
        <v>2023</v>
      </c>
      <c r="B14" s="91">
        <v>1741.3</v>
      </c>
    </row>
    <row r="15" spans="1:2" x14ac:dyDescent="0.35">
      <c r="A15" s="12">
        <v>2024</v>
      </c>
      <c r="B15" s="92">
        <v>1884.1</v>
      </c>
    </row>
    <row r="17" spans="1:1" x14ac:dyDescent="0.35">
      <c r="A17" t="s">
        <v>73</v>
      </c>
    </row>
    <row r="23" spans="1:1" x14ac:dyDescent="0.35">
      <c r="A23" t="s">
        <v>228</v>
      </c>
    </row>
    <row r="24" spans="1:1" x14ac:dyDescent="0.35">
      <c r="A24" t="s">
        <v>229</v>
      </c>
    </row>
    <row r="26" spans="1:1" x14ac:dyDescent="0.35">
      <c r="A26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26"/>
  <sheetViews>
    <sheetView topLeftCell="A16" workbookViewId="0">
      <selection activeCell="A23" sqref="A23:A26"/>
    </sheetView>
  </sheetViews>
  <sheetFormatPr defaultColWidth="10.90625" defaultRowHeight="14.5" x14ac:dyDescent="0.35"/>
  <cols>
    <col min="1" max="1" width="6.7265625" customWidth="1"/>
    <col min="2" max="2" width="27.7265625" customWidth="1"/>
  </cols>
  <sheetData>
    <row r="1" spans="1:2" x14ac:dyDescent="0.35">
      <c r="A1" t="s">
        <v>230</v>
      </c>
    </row>
    <row r="3" spans="1:2" x14ac:dyDescent="0.35">
      <c r="A3" s="9" t="s">
        <v>4</v>
      </c>
      <c r="B3" s="10" t="s">
        <v>226</v>
      </c>
    </row>
    <row r="4" spans="1:2" x14ac:dyDescent="0.35">
      <c r="A4" s="2">
        <v>2013</v>
      </c>
      <c r="B4" s="93">
        <v>15.9</v>
      </c>
    </row>
    <row r="5" spans="1:2" x14ac:dyDescent="0.35">
      <c r="A5" s="2">
        <v>2014</v>
      </c>
      <c r="B5" s="93">
        <v>18.5</v>
      </c>
    </row>
    <row r="6" spans="1:2" x14ac:dyDescent="0.35">
      <c r="A6" s="2">
        <v>2015</v>
      </c>
      <c r="B6" s="93">
        <v>21</v>
      </c>
    </row>
    <row r="7" spans="1:2" x14ac:dyDescent="0.35">
      <c r="A7" s="2">
        <v>2016</v>
      </c>
      <c r="B7" s="93">
        <v>23.5</v>
      </c>
    </row>
    <row r="8" spans="1:2" x14ac:dyDescent="0.35">
      <c r="A8" s="2">
        <v>2017</v>
      </c>
      <c r="B8" s="93">
        <v>27.4</v>
      </c>
    </row>
    <row r="9" spans="1:2" x14ac:dyDescent="0.35">
      <c r="A9" s="2">
        <v>2018</v>
      </c>
      <c r="B9" s="93">
        <v>33.6</v>
      </c>
    </row>
    <row r="10" spans="1:2" x14ac:dyDescent="0.35">
      <c r="A10" s="2">
        <v>2019</v>
      </c>
      <c r="B10" s="93">
        <v>39.1</v>
      </c>
    </row>
    <row r="11" spans="1:2" x14ac:dyDescent="0.35">
      <c r="A11" s="2">
        <v>2020</v>
      </c>
      <c r="B11" s="93">
        <v>40.1</v>
      </c>
    </row>
    <row r="12" spans="1:2" x14ac:dyDescent="0.35">
      <c r="A12" s="2">
        <v>2021</v>
      </c>
      <c r="B12" s="93">
        <v>56.7</v>
      </c>
    </row>
    <row r="13" spans="1:2" x14ac:dyDescent="0.35">
      <c r="A13" s="2">
        <v>2022</v>
      </c>
      <c r="B13" s="93">
        <v>77.3</v>
      </c>
    </row>
    <row r="14" spans="1:2" x14ac:dyDescent="0.35">
      <c r="A14" s="2">
        <v>2023</v>
      </c>
      <c r="B14" s="93">
        <v>84.7</v>
      </c>
    </row>
    <row r="15" spans="1:2" x14ac:dyDescent="0.35">
      <c r="A15" s="12">
        <v>2024</v>
      </c>
      <c r="B15" s="94">
        <v>88.4</v>
      </c>
    </row>
    <row r="17" spans="1:1" x14ac:dyDescent="0.35">
      <c r="A17" t="s">
        <v>73</v>
      </c>
    </row>
    <row r="23" spans="1:1" x14ac:dyDescent="0.35">
      <c r="A23" t="s">
        <v>228</v>
      </c>
    </row>
    <row r="24" spans="1:1" x14ac:dyDescent="0.35">
      <c r="A24" t="s">
        <v>229</v>
      </c>
    </row>
    <row r="26" spans="1:1" x14ac:dyDescent="0.35">
      <c r="A26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22"/>
  <sheetViews>
    <sheetView topLeftCell="A4" workbookViewId="0">
      <selection activeCell="F17" sqref="F17"/>
    </sheetView>
  </sheetViews>
  <sheetFormatPr defaultColWidth="10.90625" defaultRowHeight="14.5" x14ac:dyDescent="0.35"/>
  <cols>
    <col min="1" max="1" width="6.7265625" customWidth="1"/>
    <col min="2" max="2" width="26.7265625" customWidth="1"/>
    <col min="3" max="3" width="7.7265625" customWidth="1"/>
    <col min="4" max="9" width="9.7265625" customWidth="1"/>
    <col min="10" max="10" width="7.7265625" customWidth="1"/>
    <col min="11" max="11" width="16.7265625" customWidth="1"/>
  </cols>
  <sheetData>
    <row r="1" spans="1:11" x14ac:dyDescent="0.35">
      <c r="A1" t="s">
        <v>232</v>
      </c>
    </row>
    <row r="3" spans="1:11" x14ac:dyDescent="0.35">
      <c r="A3" s="9" t="s">
        <v>4</v>
      </c>
      <c r="B3" s="8" t="s">
        <v>233</v>
      </c>
      <c r="C3" s="8" t="s">
        <v>234</v>
      </c>
      <c r="D3" s="8" t="s">
        <v>235</v>
      </c>
      <c r="E3" s="8" t="s">
        <v>236</v>
      </c>
      <c r="F3" s="8" t="s">
        <v>237</v>
      </c>
      <c r="G3" s="8" t="s">
        <v>238</v>
      </c>
      <c r="H3" s="8" t="s">
        <v>239</v>
      </c>
      <c r="I3" s="8" t="s">
        <v>240</v>
      </c>
      <c r="J3" s="8" t="s">
        <v>241</v>
      </c>
      <c r="K3" s="10" t="s">
        <v>242</v>
      </c>
    </row>
    <row r="4" spans="1:11" x14ac:dyDescent="0.35">
      <c r="A4" s="2">
        <v>2013</v>
      </c>
      <c r="B4" s="95">
        <v>0.95</v>
      </c>
      <c r="C4" s="184">
        <v>1.7000000000000001E-2</v>
      </c>
      <c r="D4" s="184">
        <v>0.13800000000000001</v>
      </c>
      <c r="E4" s="184">
        <v>0.14599999999999999</v>
      </c>
      <c r="F4" s="184">
        <v>0.17899999999999999</v>
      </c>
      <c r="G4" s="184">
        <v>0.23</v>
      </c>
      <c r="H4" s="184">
        <v>0.13900000000000001</v>
      </c>
      <c r="I4" s="184">
        <v>0.115</v>
      </c>
      <c r="J4" s="184">
        <v>3.5000000000000003E-2</v>
      </c>
      <c r="K4" s="96">
        <v>0.70399999999999996</v>
      </c>
    </row>
    <row r="5" spans="1:11" x14ac:dyDescent="0.35">
      <c r="A5" s="2">
        <v>2014</v>
      </c>
      <c r="B5" s="95">
        <v>1.03</v>
      </c>
      <c r="C5" s="184">
        <v>1.7999999999999999E-2</v>
      </c>
      <c r="D5" s="184">
        <v>0.13800000000000001</v>
      </c>
      <c r="E5" s="184">
        <v>0.14799999999999999</v>
      </c>
      <c r="F5" s="184">
        <v>0.17100000000000001</v>
      </c>
      <c r="G5" s="184">
        <v>0.22900000000000001</v>
      </c>
      <c r="H5" s="184">
        <v>0.14299999999999999</v>
      </c>
      <c r="I5" s="184">
        <v>0.114</v>
      </c>
      <c r="J5" s="184">
        <v>3.7999999999999999E-2</v>
      </c>
      <c r="K5" s="96">
        <v>0.70399999999999996</v>
      </c>
    </row>
    <row r="6" spans="1:11" x14ac:dyDescent="0.35">
      <c r="A6" s="2">
        <v>2015</v>
      </c>
      <c r="B6" s="95">
        <v>1.0900000000000001</v>
      </c>
      <c r="C6" s="184">
        <v>1.9E-2</v>
      </c>
      <c r="D6" s="184">
        <v>0.13800000000000001</v>
      </c>
      <c r="E6" s="184">
        <v>0.151</v>
      </c>
      <c r="F6" s="184">
        <v>0.16600000000000001</v>
      </c>
      <c r="G6" s="184">
        <v>0.224</v>
      </c>
      <c r="H6" s="184">
        <v>0.14799999999999999</v>
      </c>
      <c r="I6" s="184">
        <v>0.112</v>
      </c>
      <c r="J6" s="184">
        <v>0.04</v>
      </c>
      <c r="K6" s="96">
        <v>0.70099999999999996</v>
      </c>
    </row>
    <row r="7" spans="1:11" x14ac:dyDescent="0.35">
      <c r="A7" s="2">
        <v>2016</v>
      </c>
      <c r="B7" s="95">
        <v>1.1499999999999999</v>
      </c>
      <c r="C7" s="184">
        <v>0.02</v>
      </c>
      <c r="D7" s="184">
        <v>0.13700000000000001</v>
      </c>
      <c r="E7" s="184">
        <v>0.152</v>
      </c>
      <c r="F7" s="184">
        <v>0.16200000000000001</v>
      </c>
      <c r="G7" s="184">
        <v>0.216</v>
      </c>
      <c r="H7" s="184">
        <v>0.154</v>
      </c>
      <c r="I7" s="184">
        <v>0.113</v>
      </c>
      <c r="J7" s="184">
        <v>4.2999999999999997E-2</v>
      </c>
      <c r="K7" s="96">
        <v>0.69899999999999995</v>
      </c>
    </row>
    <row r="8" spans="1:11" x14ac:dyDescent="0.35">
      <c r="A8" s="2">
        <v>2017</v>
      </c>
      <c r="B8" s="95">
        <v>1.21</v>
      </c>
      <c r="C8" s="184">
        <v>2.3E-2</v>
      </c>
      <c r="D8" s="184">
        <v>0.13700000000000001</v>
      </c>
      <c r="E8" s="184">
        <v>0.152</v>
      </c>
      <c r="F8" s="184">
        <v>0.159</v>
      </c>
      <c r="G8" s="184">
        <v>0.20699999999999999</v>
      </c>
      <c r="H8" s="184">
        <v>0.161</v>
      </c>
      <c r="I8" s="184">
        <v>0.113</v>
      </c>
      <c r="J8" s="184">
        <v>4.7E-2</v>
      </c>
      <c r="K8" s="96">
        <v>0.69599999999999995</v>
      </c>
    </row>
    <row r="9" spans="1:11" x14ac:dyDescent="0.35">
      <c r="A9" s="2">
        <v>2018</v>
      </c>
      <c r="B9" s="95">
        <v>1.28</v>
      </c>
      <c r="C9" s="184">
        <v>2.5999999999999999E-2</v>
      </c>
      <c r="D9" s="184">
        <v>0.13900000000000001</v>
      </c>
      <c r="E9" s="184">
        <v>0.153</v>
      </c>
      <c r="F9" s="184">
        <v>0.158</v>
      </c>
      <c r="G9" s="184">
        <v>0.19700000000000001</v>
      </c>
      <c r="H9" s="184">
        <v>0.16700000000000001</v>
      </c>
      <c r="I9" s="184">
        <v>0.111</v>
      </c>
      <c r="J9" s="184">
        <v>4.9000000000000002E-2</v>
      </c>
      <c r="K9" s="96">
        <v>0.69299999999999995</v>
      </c>
    </row>
    <row r="10" spans="1:11" x14ac:dyDescent="0.35">
      <c r="A10" s="2">
        <v>2019</v>
      </c>
      <c r="B10" s="95">
        <v>1.35</v>
      </c>
      <c r="C10" s="184">
        <v>2.9000000000000001E-2</v>
      </c>
      <c r="D10" s="184">
        <v>0.14599999999999999</v>
      </c>
      <c r="E10" s="184">
        <v>0.154</v>
      </c>
      <c r="F10" s="184">
        <v>0.157</v>
      </c>
      <c r="G10" s="184">
        <v>0.186</v>
      </c>
      <c r="H10" s="184">
        <v>0.17</v>
      </c>
      <c r="I10" s="184">
        <v>0.107</v>
      </c>
      <c r="J10" s="184">
        <v>4.9000000000000002E-2</v>
      </c>
      <c r="K10" s="96">
        <v>0.69</v>
      </c>
    </row>
    <row r="11" spans="1:11" x14ac:dyDescent="0.35">
      <c r="A11" s="2">
        <v>2020</v>
      </c>
      <c r="B11" s="95">
        <v>1.38</v>
      </c>
      <c r="C11" s="184">
        <v>2.9000000000000001E-2</v>
      </c>
      <c r="D11" s="184">
        <v>0.157</v>
      </c>
      <c r="E11" s="184">
        <v>0.16</v>
      </c>
      <c r="F11" s="184">
        <v>0.16300000000000001</v>
      </c>
      <c r="G11" s="184">
        <v>0.17899999999999999</v>
      </c>
      <c r="H11" s="184">
        <v>0.16800000000000001</v>
      </c>
      <c r="I11" s="184">
        <v>9.7000000000000003E-2</v>
      </c>
      <c r="J11" s="184">
        <v>4.5999999999999999E-2</v>
      </c>
      <c r="K11" s="96">
        <v>0.69</v>
      </c>
    </row>
    <row r="12" spans="1:11" x14ac:dyDescent="0.35">
      <c r="A12" s="2">
        <v>2021</v>
      </c>
      <c r="B12" s="95">
        <v>1.52</v>
      </c>
      <c r="C12" s="184">
        <v>3.6999999999999998E-2</v>
      </c>
      <c r="D12" s="184">
        <v>0.17199999999999999</v>
      </c>
      <c r="E12" s="184">
        <v>0.161</v>
      </c>
      <c r="F12" s="184">
        <v>0.16300000000000001</v>
      </c>
      <c r="G12" s="184">
        <v>0.16600000000000001</v>
      </c>
      <c r="H12" s="184">
        <v>0.16400000000000001</v>
      </c>
      <c r="I12" s="184">
        <v>9.2999999999999999E-2</v>
      </c>
      <c r="J12" s="184">
        <v>4.2999999999999997E-2</v>
      </c>
      <c r="K12" s="96">
        <v>0.69299999999999995</v>
      </c>
    </row>
    <row r="13" spans="1:11" x14ac:dyDescent="0.35">
      <c r="A13" s="2">
        <v>2022</v>
      </c>
      <c r="B13" s="95">
        <v>1.62</v>
      </c>
      <c r="C13" s="184">
        <v>4.8000000000000001E-2</v>
      </c>
      <c r="D13" s="184">
        <v>0.189</v>
      </c>
      <c r="E13" s="184">
        <v>0.161</v>
      </c>
      <c r="F13" s="184">
        <v>0.16300000000000001</v>
      </c>
      <c r="G13" s="184">
        <v>0.153</v>
      </c>
      <c r="H13" s="184">
        <v>0.156</v>
      </c>
      <c r="I13" s="184">
        <v>0.09</v>
      </c>
      <c r="J13" s="184">
        <v>4.1000000000000002E-2</v>
      </c>
      <c r="K13" s="96">
        <v>0.69299999999999995</v>
      </c>
    </row>
    <row r="14" spans="1:11" x14ac:dyDescent="0.35">
      <c r="A14" s="2">
        <v>2023</v>
      </c>
      <c r="B14" s="95">
        <v>1.74</v>
      </c>
      <c r="C14" s="184">
        <v>4.9000000000000002E-2</v>
      </c>
      <c r="D14" s="184">
        <v>0.19700000000000001</v>
      </c>
      <c r="E14" s="184">
        <v>0.16200000000000001</v>
      </c>
      <c r="F14" s="184">
        <v>0.16300000000000001</v>
      </c>
      <c r="G14" s="184">
        <v>0.14399999999999999</v>
      </c>
      <c r="H14" s="184">
        <v>0.153</v>
      </c>
      <c r="I14" s="184">
        <v>9.1999999999999998E-2</v>
      </c>
      <c r="J14" s="184">
        <v>0.04</v>
      </c>
      <c r="K14" s="96">
        <v>0.69299999999999995</v>
      </c>
    </row>
    <row r="15" spans="1:11" x14ac:dyDescent="0.35">
      <c r="A15" s="12">
        <v>2024</v>
      </c>
      <c r="B15" s="97">
        <v>1.88</v>
      </c>
      <c r="C15" s="185">
        <v>4.7E-2</v>
      </c>
      <c r="D15" s="185">
        <v>0.19800000000000001</v>
      </c>
      <c r="E15" s="185">
        <v>0.16300000000000001</v>
      </c>
      <c r="F15" s="185">
        <v>0.16700000000000001</v>
      </c>
      <c r="G15" s="185">
        <v>0.14000000000000001</v>
      </c>
      <c r="H15" s="185">
        <v>0.151</v>
      </c>
      <c r="I15" s="185">
        <v>9.4E-2</v>
      </c>
      <c r="J15" s="185">
        <v>0.04</v>
      </c>
      <c r="K15" s="98">
        <v>0.68700000000000006</v>
      </c>
    </row>
    <row r="17" spans="1:1" x14ac:dyDescent="0.35">
      <c r="A17" t="s">
        <v>73</v>
      </c>
    </row>
    <row r="19" spans="1:1" x14ac:dyDescent="0.35">
      <c r="A19" t="s">
        <v>228</v>
      </c>
    </row>
    <row r="20" spans="1:1" x14ac:dyDescent="0.35">
      <c r="A20" t="s">
        <v>229</v>
      </c>
    </row>
    <row r="22" spans="1:1" x14ac:dyDescent="0.35">
      <c r="A22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06"/>
  <sheetViews>
    <sheetView workbookViewId="0"/>
  </sheetViews>
  <sheetFormatPr defaultColWidth="10.90625" defaultRowHeight="14.5" x14ac:dyDescent="0.35"/>
  <cols>
    <col min="1" max="1" width="6.7265625" customWidth="1"/>
    <col min="2" max="2" width="15.7265625" customWidth="1"/>
    <col min="3" max="3" width="25.7265625" customWidth="1"/>
  </cols>
  <sheetData>
    <row r="1" spans="1:3" x14ac:dyDescent="0.35">
      <c r="A1" t="s">
        <v>244</v>
      </c>
    </row>
    <row r="3" spans="1:3" x14ac:dyDescent="0.35">
      <c r="A3" s="9" t="s">
        <v>4</v>
      </c>
      <c r="B3" s="8" t="s">
        <v>75</v>
      </c>
      <c r="C3" s="10" t="s">
        <v>245</v>
      </c>
    </row>
    <row r="4" spans="1:3" x14ac:dyDescent="0.35">
      <c r="A4" s="2">
        <v>2013</v>
      </c>
      <c r="B4" t="s">
        <v>234</v>
      </c>
      <c r="C4" s="99">
        <v>15.9</v>
      </c>
    </row>
    <row r="5" spans="1:3" x14ac:dyDescent="0.35">
      <c r="A5" s="2">
        <v>2013</v>
      </c>
      <c r="B5" t="s">
        <v>235</v>
      </c>
      <c r="C5" s="99">
        <v>131.30000000000001</v>
      </c>
    </row>
    <row r="6" spans="1:3" x14ac:dyDescent="0.35">
      <c r="A6" s="2">
        <v>2013</v>
      </c>
      <c r="B6" t="s">
        <v>236</v>
      </c>
      <c r="C6" s="99">
        <v>139.30000000000001</v>
      </c>
    </row>
    <row r="7" spans="1:3" x14ac:dyDescent="0.35">
      <c r="A7" s="2">
        <v>2013</v>
      </c>
      <c r="B7" t="s">
        <v>237</v>
      </c>
      <c r="C7" s="99">
        <v>170.7</v>
      </c>
    </row>
    <row r="8" spans="1:3" x14ac:dyDescent="0.35">
      <c r="A8" s="2">
        <v>2013</v>
      </c>
      <c r="B8" t="s">
        <v>238</v>
      </c>
      <c r="C8" s="99">
        <v>219.5</v>
      </c>
    </row>
    <row r="9" spans="1:3" x14ac:dyDescent="0.35">
      <c r="A9" s="2">
        <v>2013</v>
      </c>
      <c r="B9" t="s">
        <v>239</v>
      </c>
      <c r="C9" s="99">
        <v>132.6</v>
      </c>
    </row>
    <row r="10" spans="1:3" x14ac:dyDescent="0.35">
      <c r="A10" s="2">
        <v>2013</v>
      </c>
      <c r="B10" t="s">
        <v>240</v>
      </c>
      <c r="C10" s="99">
        <v>110.1</v>
      </c>
    </row>
    <row r="11" spans="1:3" x14ac:dyDescent="0.35">
      <c r="A11" s="2">
        <v>2013</v>
      </c>
      <c r="B11" t="s">
        <v>241</v>
      </c>
      <c r="C11" s="99">
        <v>33.6</v>
      </c>
    </row>
    <row r="12" spans="1:3" x14ac:dyDescent="0.35">
      <c r="A12" s="2">
        <v>2014</v>
      </c>
      <c r="B12" t="s">
        <v>234</v>
      </c>
      <c r="C12" s="99">
        <v>18.5</v>
      </c>
    </row>
    <row r="13" spans="1:3" x14ac:dyDescent="0.35">
      <c r="A13" s="2">
        <v>2014</v>
      </c>
      <c r="B13" t="s">
        <v>235</v>
      </c>
      <c r="C13" s="99">
        <v>141.5</v>
      </c>
    </row>
    <row r="14" spans="1:3" x14ac:dyDescent="0.35">
      <c r="A14" s="2">
        <v>2014</v>
      </c>
      <c r="B14" t="s">
        <v>236</v>
      </c>
      <c r="C14" s="99">
        <v>151.80000000000001</v>
      </c>
    </row>
    <row r="15" spans="1:3" x14ac:dyDescent="0.35">
      <c r="A15" s="2">
        <v>2014</v>
      </c>
      <c r="B15" t="s">
        <v>237</v>
      </c>
      <c r="C15" s="99">
        <v>175.8</v>
      </c>
    </row>
    <row r="16" spans="1:3" x14ac:dyDescent="0.35">
      <c r="A16" s="2">
        <v>2014</v>
      </c>
      <c r="B16" t="s">
        <v>238</v>
      </c>
      <c r="C16" s="99">
        <v>234.7</v>
      </c>
    </row>
    <row r="17" spans="1:3" x14ac:dyDescent="0.35">
      <c r="A17" s="2">
        <v>2014</v>
      </c>
      <c r="B17" t="s">
        <v>239</v>
      </c>
      <c r="C17" s="99">
        <v>146.4</v>
      </c>
    </row>
    <row r="18" spans="1:3" x14ac:dyDescent="0.35">
      <c r="A18" s="2">
        <v>2014</v>
      </c>
      <c r="B18" t="s">
        <v>240</v>
      </c>
      <c r="C18" s="99">
        <v>117.1</v>
      </c>
    </row>
    <row r="19" spans="1:3" x14ac:dyDescent="0.35">
      <c r="A19" s="2">
        <v>2014</v>
      </c>
      <c r="B19" t="s">
        <v>241</v>
      </c>
      <c r="C19" s="99">
        <v>38.700000000000003</v>
      </c>
    </row>
    <row r="20" spans="1:3" x14ac:dyDescent="0.35">
      <c r="A20" s="2">
        <v>2015</v>
      </c>
      <c r="B20" t="s">
        <v>234</v>
      </c>
      <c r="C20" s="99">
        <v>21</v>
      </c>
    </row>
    <row r="21" spans="1:3" x14ac:dyDescent="0.35">
      <c r="A21" s="2">
        <v>2015</v>
      </c>
      <c r="B21" t="s">
        <v>235</v>
      </c>
      <c r="C21" s="99">
        <v>150.9</v>
      </c>
    </row>
    <row r="22" spans="1:3" x14ac:dyDescent="0.35">
      <c r="A22" s="2">
        <v>2015</v>
      </c>
      <c r="B22" t="s">
        <v>236</v>
      </c>
      <c r="C22" s="99">
        <v>164.8</v>
      </c>
    </row>
    <row r="23" spans="1:3" x14ac:dyDescent="0.35">
      <c r="A23" s="2">
        <v>2015</v>
      </c>
      <c r="B23" t="s">
        <v>237</v>
      </c>
      <c r="C23" s="99">
        <v>181.4</v>
      </c>
    </row>
    <row r="24" spans="1:3" x14ac:dyDescent="0.35">
      <c r="A24" s="2">
        <v>2015</v>
      </c>
      <c r="B24" t="s">
        <v>238</v>
      </c>
      <c r="C24" s="99">
        <v>244.8</v>
      </c>
    </row>
    <row r="25" spans="1:3" x14ac:dyDescent="0.35">
      <c r="A25" s="2">
        <v>2015</v>
      </c>
      <c r="B25" t="s">
        <v>239</v>
      </c>
      <c r="C25" s="99">
        <v>161.1</v>
      </c>
    </row>
    <row r="26" spans="1:3" x14ac:dyDescent="0.35">
      <c r="A26" s="2">
        <v>2015</v>
      </c>
      <c r="B26" t="s">
        <v>240</v>
      </c>
      <c r="C26" s="99">
        <v>122.6</v>
      </c>
    </row>
    <row r="27" spans="1:3" x14ac:dyDescent="0.35">
      <c r="A27" s="2">
        <v>2015</v>
      </c>
      <c r="B27" t="s">
        <v>241</v>
      </c>
      <c r="C27" s="99">
        <v>43.9</v>
      </c>
    </row>
    <row r="28" spans="1:3" x14ac:dyDescent="0.35">
      <c r="A28" s="2">
        <v>2016</v>
      </c>
      <c r="B28" t="s">
        <v>234</v>
      </c>
      <c r="C28" s="99">
        <v>23.5</v>
      </c>
    </row>
    <row r="29" spans="1:3" x14ac:dyDescent="0.35">
      <c r="A29" s="2">
        <v>2016</v>
      </c>
      <c r="B29" t="s">
        <v>235</v>
      </c>
      <c r="C29" s="99">
        <v>158.5</v>
      </c>
    </row>
    <row r="30" spans="1:3" x14ac:dyDescent="0.35">
      <c r="A30" s="2">
        <v>2016</v>
      </c>
      <c r="B30" t="s">
        <v>236</v>
      </c>
      <c r="C30" s="99">
        <v>175.9</v>
      </c>
    </row>
    <row r="31" spans="1:3" x14ac:dyDescent="0.35">
      <c r="A31" s="2">
        <v>2016</v>
      </c>
      <c r="B31" t="s">
        <v>237</v>
      </c>
      <c r="C31" s="99">
        <v>186.8</v>
      </c>
    </row>
    <row r="32" spans="1:3" x14ac:dyDescent="0.35">
      <c r="A32" s="2">
        <v>2016</v>
      </c>
      <c r="B32" t="s">
        <v>238</v>
      </c>
      <c r="C32" s="99">
        <v>249.6</v>
      </c>
    </row>
    <row r="33" spans="1:3" x14ac:dyDescent="0.35">
      <c r="A33" s="2">
        <v>2016</v>
      </c>
      <c r="B33" t="s">
        <v>239</v>
      </c>
      <c r="C33" s="99">
        <v>178.2</v>
      </c>
    </row>
    <row r="34" spans="1:3" x14ac:dyDescent="0.35">
      <c r="A34" s="2">
        <v>2016</v>
      </c>
      <c r="B34" t="s">
        <v>240</v>
      </c>
      <c r="C34" s="99">
        <v>130.30000000000001</v>
      </c>
    </row>
    <row r="35" spans="1:3" x14ac:dyDescent="0.35">
      <c r="A35" s="2">
        <v>2016</v>
      </c>
      <c r="B35" t="s">
        <v>241</v>
      </c>
      <c r="C35" s="99">
        <v>50.1</v>
      </c>
    </row>
    <row r="36" spans="1:3" x14ac:dyDescent="0.35">
      <c r="A36" s="2">
        <v>2017</v>
      </c>
      <c r="B36" t="s">
        <v>234</v>
      </c>
      <c r="C36" s="99">
        <v>27.4</v>
      </c>
    </row>
    <row r="37" spans="1:3" x14ac:dyDescent="0.35">
      <c r="A37" s="2">
        <v>2017</v>
      </c>
      <c r="B37" t="s">
        <v>235</v>
      </c>
      <c r="C37" s="99">
        <v>166</v>
      </c>
    </row>
    <row r="38" spans="1:3" x14ac:dyDescent="0.35">
      <c r="A38" s="2">
        <v>2017</v>
      </c>
      <c r="B38" t="s">
        <v>236</v>
      </c>
      <c r="C38" s="99">
        <v>184.8</v>
      </c>
    </row>
    <row r="39" spans="1:3" x14ac:dyDescent="0.35">
      <c r="A39" s="2">
        <v>2017</v>
      </c>
      <c r="B39" t="s">
        <v>237</v>
      </c>
      <c r="C39" s="99">
        <v>193.5</v>
      </c>
    </row>
    <row r="40" spans="1:3" x14ac:dyDescent="0.35">
      <c r="A40" s="2">
        <v>2017</v>
      </c>
      <c r="B40" t="s">
        <v>238</v>
      </c>
      <c r="C40" s="99">
        <v>251.4</v>
      </c>
    </row>
    <row r="41" spans="1:3" x14ac:dyDescent="0.35">
      <c r="A41" s="2">
        <v>2017</v>
      </c>
      <c r="B41" t="s">
        <v>239</v>
      </c>
      <c r="C41" s="99">
        <v>195.8</v>
      </c>
    </row>
    <row r="42" spans="1:3" x14ac:dyDescent="0.35">
      <c r="A42" s="2">
        <v>2017</v>
      </c>
      <c r="B42" t="s">
        <v>240</v>
      </c>
      <c r="C42" s="99">
        <v>136.80000000000001</v>
      </c>
    </row>
    <row r="43" spans="1:3" x14ac:dyDescent="0.35">
      <c r="A43" s="2">
        <v>2017</v>
      </c>
      <c r="B43" t="s">
        <v>241</v>
      </c>
      <c r="C43" s="99">
        <v>57</v>
      </c>
    </row>
    <row r="44" spans="1:3" x14ac:dyDescent="0.35">
      <c r="A44" s="2">
        <v>2018</v>
      </c>
      <c r="B44" t="s">
        <v>234</v>
      </c>
      <c r="C44" s="99">
        <v>33.6</v>
      </c>
    </row>
    <row r="45" spans="1:3" x14ac:dyDescent="0.35">
      <c r="A45" s="2">
        <v>2018</v>
      </c>
      <c r="B45" t="s">
        <v>235</v>
      </c>
      <c r="C45" s="99">
        <v>177.8</v>
      </c>
    </row>
    <row r="46" spans="1:3" x14ac:dyDescent="0.35">
      <c r="A46" s="2">
        <v>2018</v>
      </c>
      <c r="B46" t="s">
        <v>236</v>
      </c>
      <c r="C46" s="99">
        <v>196</v>
      </c>
    </row>
    <row r="47" spans="1:3" x14ac:dyDescent="0.35">
      <c r="A47" s="2">
        <v>2018</v>
      </c>
      <c r="B47" t="s">
        <v>237</v>
      </c>
      <c r="C47" s="99">
        <v>202.1</v>
      </c>
    </row>
    <row r="48" spans="1:3" x14ac:dyDescent="0.35">
      <c r="A48" s="2">
        <v>2018</v>
      </c>
      <c r="B48" t="s">
        <v>238</v>
      </c>
      <c r="C48" s="99">
        <v>252.4</v>
      </c>
    </row>
    <row r="49" spans="1:3" x14ac:dyDescent="0.35">
      <c r="A49" s="2">
        <v>2018</v>
      </c>
      <c r="B49" t="s">
        <v>239</v>
      </c>
      <c r="C49" s="99">
        <v>214.4</v>
      </c>
    </row>
    <row r="50" spans="1:3" x14ac:dyDescent="0.35">
      <c r="A50" s="2">
        <v>2018</v>
      </c>
      <c r="B50" t="s">
        <v>240</v>
      </c>
      <c r="C50" s="99">
        <v>142.9</v>
      </c>
    </row>
    <row r="51" spans="1:3" x14ac:dyDescent="0.35">
      <c r="A51" s="2">
        <v>2018</v>
      </c>
      <c r="B51" t="s">
        <v>241</v>
      </c>
      <c r="C51" s="99">
        <v>62.4</v>
      </c>
    </row>
    <row r="52" spans="1:3" x14ac:dyDescent="0.35">
      <c r="A52" s="2">
        <v>2019</v>
      </c>
      <c r="B52" t="s">
        <v>234</v>
      </c>
      <c r="C52" s="99">
        <v>39.1</v>
      </c>
    </row>
    <row r="53" spans="1:3" x14ac:dyDescent="0.35">
      <c r="A53" s="2">
        <v>2019</v>
      </c>
      <c r="B53" t="s">
        <v>235</v>
      </c>
      <c r="C53" s="99">
        <v>197.9</v>
      </c>
    </row>
    <row r="54" spans="1:3" x14ac:dyDescent="0.35">
      <c r="A54" s="2">
        <v>2019</v>
      </c>
      <c r="B54" t="s">
        <v>236</v>
      </c>
      <c r="C54" s="99">
        <v>208.5</v>
      </c>
    </row>
    <row r="55" spans="1:3" x14ac:dyDescent="0.35">
      <c r="A55" s="2">
        <v>2019</v>
      </c>
      <c r="B55" t="s">
        <v>237</v>
      </c>
      <c r="C55" s="99">
        <v>213</v>
      </c>
    </row>
    <row r="56" spans="1:3" x14ac:dyDescent="0.35">
      <c r="A56" s="2">
        <v>2019</v>
      </c>
      <c r="B56" t="s">
        <v>238</v>
      </c>
      <c r="C56" s="99">
        <v>252.2</v>
      </c>
    </row>
    <row r="57" spans="1:3" x14ac:dyDescent="0.35">
      <c r="A57" s="2">
        <v>2019</v>
      </c>
      <c r="B57" t="s">
        <v>239</v>
      </c>
      <c r="C57" s="99">
        <v>230.6</v>
      </c>
    </row>
    <row r="58" spans="1:3" x14ac:dyDescent="0.35">
      <c r="A58" s="2">
        <v>2019</v>
      </c>
      <c r="B58" t="s">
        <v>240</v>
      </c>
      <c r="C58" s="99">
        <v>145.4</v>
      </c>
    </row>
    <row r="59" spans="1:3" x14ac:dyDescent="0.35">
      <c r="A59" s="2">
        <v>2019</v>
      </c>
      <c r="B59" t="s">
        <v>241</v>
      </c>
      <c r="C59" s="99">
        <v>66.5</v>
      </c>
    </row>
    <row r="60" spans="1:3" x14ac:dyDescent="0.35">
      <c r="A60" s="2">
        <v>2020</v>
      </c>
      <c r="B60" t="s">
        <v>234</v>
      </c>
      <c r="C60" s="99">
        <v>40.1</v>
      </c>
    </row>
    <row r="61" spans="1:3" x14ac:dyDescent="0.35">
      <c r="A61" s="2">
        <v>2020</v>
      </c>
      <c r="B61" t="s">
        <v>235</v>
      </c>
      <c r="C61" s="99">
        <v>217</v>
      </c>
    </row>
    <row r="62" spans="1:3" x14ac:dyDescent="0.35">
      <c r="A62" s="2">
        <v>2020</v>
      </c>
      <c r="B62" t="s">
        <v>236</v>
      </c>
      <c r="C62" s="99">
        <v>220.1</v>
      </c>
    </row>
    <row r="63" spans="1:3" x14ac:dyDescent="0.35">
      <c r="A63" s="2">
        <v>2020</v>
      </c>
      <c r="B63" t="s">
        <v>237</v>
      </c>
      <c r="C63" s="99">
        <v>225.4</v>
      </c>
    </row>
    <row r="64" spans="1:3" x14ac:dyDescent="0.35">
      <c r="A64" s="2">
        <v>2020</v>
      </c>
      <c r="B64" t="s">
        <v>238</v>
      </c>
      <c r="C64" s="99">
        <v>246.7</v>
      </c>
    </row>
    <row r="65" spans="1:3" x14ac:dyDescent="0.35">
      <c r="A65" s="2">
        <v>2020</v>
      </c>
      <c r="B65" t="s">
        <v>239</v>
      </c>
      <c r="C65" s="99">
        <v>232.2</v>
      </c>
    </row>
    <row r="66" spans="1:3" x14ac:dyDescent="0.35">
      <c r="A66" s="2">
        <v>2020</v>
      </c>
      <c r="B66" t="s">
        <v>240</v>
      </c>
      <c r="C66" s="99">
        <v>134.19999999999999</v>
      </c>
    </row>
    <row r="67" spans="1:3" x14ac:dyDescent="0.35">
      <c r="A67" s="2">
        <v>2020</v>
      </c>
      <c r="B67" t="s">
        <v>241</v>
      </c>
      <c r="C67" s="99">
        <v>63.7</v>
      </c>
    </row>
    <row r="68" spans="1:3" x14ac:dyDescent="0.35">
      <c r="A68" s="2">
        <v>2021</v>
      </c>
      <c r="B68" t="s">
        <v>234</v>
      </c>
      <c r="C68" s="99">
        <v>56.7</v>
      </c>
    </row>
    <row r="69" spans="1:3" x14ac:dyDescent="0.35">
      <c r="A69" s="2">
        <v>2021</v>
      </c>
      <c r="B69" t="s">
        <v>235</v>
      </c>
      <c r="C69" s="99">
        <v>261.7</v>
      </c>
    </row>
    <row r="70" spans="1:3" x14ac:dyDescent="0.35">
      <c r="A70" s="2">
        <v>2021</v>
      </c>
      <c r="B70" t="s">
        <v>236</v>
      </c>
      <c r="C70" s="99">
        <v>244</v>
      </c>
    </row>
    <row r="71" spans="1:3" x14ac:dyDescent="0.35">
      <c r="A71" s="2">
        <v>2021</v>
      </c>
      <c r="B71" t="s">
        <v>237</v>
      </c>
      <c r="C71" s="99">
        <v>247.3</v>
      </c>
    </row>
    <row r="72" spans="1:3" x14ac:dyDescent="0.35">
      <c r="A72" s="2">
        <v>2021</v>
      </c>
      <c r="B72" t="s">
        <v>238</v>
      </c>
      <c r="C72" s="99">
        <v>252.3</v>
      </c>
    </row>
    <row r="73" spans="1:3" x14ac:dyDescent="0.35">
      <c r="A73" s="2">
        <v>2021</v>
      </c>
      <c r="B73" t="s">
        <v>239</v>
      </c>
      <c r="C73" s="99">
        <v>249.6</v>
      </c>
    </row>
    <row r="74" spans="1:3" x14ac:dyDescent="0.35">
      <c r="A74" s="2">
        <v>2021</v>
      </c>
      <c r="B74" t="s">
        <v>240</v>
      </c>
      <c r="C74" s="99">
        <v>141.69999999999999</v>
      </c>
    </row>
    <row r="75" spans="1:3" x14ac:dyDescent="0.35">
      <c r="A75" s="2">
        <v>2021</v>
      </c>
      <c r="B75" t="s">
        <v>241</v>
      </c>
      <c r="C75" s="99">
        <v>65.599999999999994</v>
      </c>
    </row>
    <row r="76" spans="1:3" x14ac:dyDescent="0.35">
      <c r="A76" s="2">
        <v>2022</v>
      </c>
      <c r="B76" t="s">
        <v>234</v>
      </c>
      <c r="C76" s="99">
        <v>77.3</v>
      </c>
    </row>
    <row r="77" spans="1:3" x14ac:dyDescent="0.35">
      <c r="A77" s="2">
        <v>2022</v>
      </c>
      <c r="B77" t="s">
        <v>235</v>
      </c>
      <c r="C77" s="99">
        <v>306.8</v>
      </c>
    </row>
    <row r="78" spans="1:3" x14ac:dyDescent="0.35">
      <c r="A78" s="2">
        <v>2022</v>
      </c>
      <c r="B78" t="s">
        <v>236</v>
      </c>
      <c r="C78" s="99">
        <v>260</v>
      </c>
    </row>
    <row r="79" spans="1:3" x14ac:dyDescent="0.35">
      <c r="A79" s="2">
        <v>2022</v>
      </c>
      <c r="B79" t="s">
        <v>237</v>
      </c>
      <c r="C79" s="99">
        <v>263.60000000000002</v>
      </c>
    </row>
    <row r="80" spans="1:3" x14ac:dyDescent="0.35">
      <c r="A80" s="2">
        <v>2022</v>
      </c>
      <c r="B80" t="s">
        <v>238</v>
      </c>
      <c r="C80" s="99">
        <v>247.8</v>
      </c>
    </row>
    <row r="81" spans="1:3" x14ac:dyDescent="0.35">
      <c r="A81" s="2">
        <v>2022</v>
      </c>
      <c r="B81" t="s">
        <v>239</v>
      </c>
      <c r="C81" s="99">
        <v>252</v>
      </c>
    </row>
    <row r="82" spans="1:3" x14ac:dyDescent="0.35">
      <c r="A82" s="2">
        <v>2022</v>
      </c>
      <c r="B82" t="s">
        <v>240</v>
      </c>
      <c r="C82" s="99">
        <v>146.4</v>
      </c>
    </row>
    <row r="83" spans="1:3" x14ac:dyDescent="0.35">
      <c r="A83" s="2">
        <v>2022</v>
      </c>
      <c r="B83" t="s">
        <v>241</v>
      </c>
      <c r="C83" s="99">
        <v>65.599999999999994</v>
      </c>
    </row>
    <row r="84" spans="1:3" x14ac:dyDescent="0.35">
      <c r="A84" s="2">
        <v>2023</v>
      </c>
      <c r="B84" t="s">
        <v>234</v>
      </c>
      <c r="C84" s="99">
        <v>84.7</v>
      </c>
    </row>
    <row r="85" spans="1:3" x14ac:dyDescent="0.35">
      <c r="A85" s="2">
        <v>2023</v>
      </c>
      <c r="B85" t="s">
        <v>235</v>
      </c>
      <c r="C85" s="99">
        <v>342.6</v>
      </c>
    </row>
    <row r="86" spans="1:3" x14ac:dyDescent="0.35">
      <c r="A86" s="2">
        <v>2023</v>
      </c>
      <c r="B86" t="s">
        <v>236</v>
      </c>
      <c r="C86" s="99">
        <v>281.89999999999998</v>
      </c>
    </row>
    <row r="87" spans="1:3" x14ac:dyDescent="0.35">
      <c r="A87" s="2">
        <v>2023</v>
      </c>
      <c r="B87" t="s">
        <v>237</v>
      </c>
      <c r="C87" s="99">
        <v>284.60000000000002</v>
      </c>
    </row>
    <row r="88" spans="1:3" x14ac:dyDescent="0.35">
      <c r="A88" s="2">
        <v>2023</v>
      </c>
      <c r="B88" t="s">
        <v>238</v>
      </c>
      <c r="C88" s="99">
        <v>251.6</v>
      </c>
    </row>
    <row r="89" spans="1:3" x14ac:dyDescent="0.35">
      <c r="A89" s="2">
        <v>2023</v>
      </c>
      <c r="B89" t="s">
        <v>239</v>
      </c>
      <c r="C89" s="99">
        <v>267.10000000000002</v>
      </c>
    </row>
    <row r="90" spans="1:3" x14ac:dyDescent="0.35">
      <c r="A90" s="2">
        <v>2023</v>
      </c>
      <c r="B90" t="s">
        <v>240</v>
      </c>
      <c r="C90" s="99">
        <v>159.6</v>
      </c>
    </row>
    <row r="91" spans="1:3" x14ac:dyDescent="0.35">
      <c r="A91" s="2">
        <v>2023</v>
      </c>
      <c r="B91" t="s">
        <v>241</v>
      </c>
      <c r="C91" s="99">
        <v>69.3</v>
      </c>
    </row>
    <row r="92" spans="1:3" x14ac:dyDescent="0.35">
      <c r="A92" s="2">
        <v>2024</v>
      </c>
      <c r="B92" t="s">
        <v>234</v>
      </c>
      <c r="C92" s="99">
        <v>88.4</v>
      </c>
    </row>
    <row r="93" spans="1:3" x14ac:dyDescent="0.35">
      <c r="A93" s="2">
        <v>2024</v>
      </c>
      <c r="B93" t="s">
        <v>235</v>
      </c>
      <c r="C93" s="99">
        <v>373.4</v>
      </c>
    </row>
    <row r="94" spans="1:3" x14ac:dyDescent="0.35">
      <c r="A94" s="2">
        <v>2024</v>
      </c>
      <c r="B94" t="s">
        <v>236</v>
      </c>
      <c r="C94" s="99">
        <v>308</v>
      </c>
    </row>
    <row r="95" spans="1:3" x14ac:dyDescent="0.35">
      <c r="A95" s="2">
        <v>2024</v>
      </c>
      <c r="B95" t="s">
        <v>237</v>
      </c>
      <c r="C95" s="99">
        <v>315.2</v>
      </c>
    </row>
    <row r="96" spans="1:3" x14ac:dyDescent="0.35">
      <c r="A96" s="2">
        <v>2024</v>
      </c>
      <c r="B96" t="s">
        <v>238</v>
      </c>
      <c r="C96" s="99">
        <v>263</v>
      </c>
    </row>
    <row r="97" spans="1:3" x14ac:dyDescent="0.35">
      <c r="A97" s="2">
        <v>2024</v>
      </c>
      <c r="B97" t="s">
        <v>239</v>
      </c>
      <c r="C97" s="99">
        <v>285</v>
      </c>
    </row>
    <row r="98" spans="1:3" x14ac:dyDescent="0.35">
      <c r="A98" s="2">
        <v>2024</v>
      </c>
      <c r="B98" t="s">
        <v>240</v>
      </c>
      <c r="C98" s="99">
        <v>176.5</v>
      </c>
    </row>
    <row r="99" spans="1:3" x14ac:dyDescent="0.35">
      <c r="A99" s="12">
        <v>2024</v>
      </c>
      <c r="B99" s="14" t="s">
        <v>241</v>
      </c>
      <c r="C99" s="100">
        <v>74.8</v>
      </c>
    </row>
    <row r="101" spans="1:3" x14ac:dyDescent="0.35">
      <c r="A101" t="s">
        <v>73</v>
      </c>
    </row>
    <row r="103" spans="1:3" x14ac:dyDescent="0.35">
      <c r="A103" t="s">
        <v>228</v>
      </c>
    </row>
    <row r="104" spans="1:3" x14ac:dyDescent="0.35">
      <c r="A104" t="s">
        <v>229</v>
      </c>
    </row>
    <row r="106" spans="1:3" x14ac:dyDescent="0.35">
      <c r="A106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26"/>
  <sheetViews>
    <sheetView topLeftCell="A4" workbookViewId="0">
      <selection activeCell="A26" sqref="A26"/>
    </sheetView>
  </sheetViews>
  <sheetFormatPr defaultColWidth="10.90625" defaultRowHeight="14.5" x14ac:dyDescent="0.35"/>
  <cols>
    <col min="1" max="1" width="21.7265625" customWidth="1"/>
    <col min="2" max="2" width="9.7265625" customWidth="1"/>
  </cols>
  <sheetData>
    <row r="1" spans="1:2" x14ac:dyDescent="0.35">
      <c r="A1" t="s">
        <v>247</v>
      </c>
    </row>
    <row r="3" spans="1:2" x14ac:dyDescent="0.35">
      <c r="A3" s="9" t="s">
        <v>79</v>
      </c>
      <c r="B3" s="10" t="s">
        <v>58</v>
      </c>
    </row>
    <row r="4" spans="1:2" x14ac:dyDescent="0.35">
      <c r="A4" s="2" t="s">
        <v>80</v>
      </c>
      <c r="B4" s="101">
        <v>0.74299999999999999</v>
      </c>
    </row>
    <row r="5" spans="1:2" x14ac:dyDescent="0.35">
      <c r="A5" s="2" t="s">
        <v>81</v>
      </c>
      <c r="B5" s="101">
        <v>0.65900000000000003</v>
      </c>
    </row>
    <row r="6" spans="1:2" x14ac:dyDescent="0.35">
      <c r="A6" s="2" t="s">
        <v>82</v>
      </c>
      <c r="B6" s="101">
        <v>0.54500000000000004</v>
      </c>
    </row>
    <row r="7" spans="1:2" x14ac:dyDescent="0.35">
      <c r="A7" s="2" t="s">
        <v>83</v>
      </c>
      <c r="B7" s="101">
        <v>0.71199999999999997</v>
      </c>
    </row>
    <row r="8" spans="1:2" x14ac:dyDescent="0.35">
      <c r="A8" s="2" t="s">
        <v>84</v>
      </c>
      <c r="B8" s="101">
        <v>0.70899999999999996</v>
      </c>
    </row>
    <row r="9" spans="1:2" x14ac:dyDescent="0.35">
      <c r="A9" s="2" t="s">
        <v>85</v>
      </c>
      <c r="B9" s="101">
        <v>0.57999999999999996</v>
      </c>
    </row>
    <row r="10" spans="1:2" x14ac:dyDescent="0.35">
      <c r="A10" s="2" t="s">
        <v>86</v>
      </c>
      <c r="B10" s="101">
        <v>0.75</v>
      </c>
    </row>
    <row r="11" spans="1:2" x14ac:dyDescent="0.35">
      <c r="A11" s="2" t="s">
        <v>87</v>
      </c>
      <c r="B11" s="101">
        <v>0.60399999999999998</v>
      </c>
    </row>
    <row r="12" spans="1:2" x14ac:dyDescent="0.35">
      <c r="A12" s="2" t="s">
        <v>88</v>
      </c>
      <c r="B12" s="101">
        <v>0.47799999999999998</v>
      </c>
    </row>
    <row r="13" spans="1:2" x14ac:dyDescent="0.35">
      <c r="A13" s="2" t="s">
        <v>89</v>
      </c>
      <c r="B13" s="101">
        <v>0.68400000000000005</v>
      </c>
    </row>
    <row r="14" spans="1:2" x14ac:dyDescent="0.35">
      <c r="A14" s="2" t="s">
        <v>90</v>
      </c>
      <c r="B14" s="101">
        <v>0.72</v>
      </c>
    </row>
    <row r="15" spans="1:2" x14ac:dyDescent="0.35">
      <c r="A15" s="2" t="s">
        <v>91</v>
      </c>
      <c r="B15" s="101">
        <v>0.80700000000000005</v>
      </c>
    </row>
    <row r="16" spans="1:2" x14ac:dyDescent="0.35">
      <c r="A16" s="2" t="s">
        <v>92</v>
      </c>
      <c r="B16" s="101">
        <v>0.53900000000000003</v>
      </c>
    </row>
    <row r="17" spans="1:2" x14ac:dyDescent="0.35">
      <c r="A17" s="2" t="s">
        <v>93</v>
      </c>
      <c r="B17" s="101">
        <v>0.67200000000000004</v>
      </c>
    </row>
    <row r="18" spans="1:2" x14ac:dyDescent="0.35">
      <c r="A18" s="2" t="s">
        <v>94</v>
      </c>
      <c r="B18" s="101">
        <v>0.61199999999999999</v>
      </c>
    </row>
    <row r="19" spans="1:2" x14ac:dyDescent="0.35">
      <c r="A19" s="12" t="s">
        <v>95</v>
      </c>
      <c r="B19" s="102">
        <v>0.76</v>
      </c>
    </row>
    <row r="21" spans="1:2" x14ac:dyDescent="0.35">
      <c r="A21" t="s">
        <v>73</v>
      </c>
    </row>
    <row r="23" spans="1:2" x14ac:dyDescent="0.35">
      <c r="A23" t="s">
        <v>228</v>
      </c>
    </row>
    <row r="24" spans="1:2" x14ac:dyDescent="0.35">
      <c r="A24" t="s">
        <v>229</v>
      </c>
    </row>
    <row r="26" spans="1:2" x14ac:dyDescent="0.35">
      <c r="A26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26"/>
  <sheetViews>
    <sheetView workbookViewId="0">
      <selection activeCell="B19" sqref="B19"/>
    </sheetView>
  </sheetViews>
  <sheetFormatPr defaultColWidth="10.90625" defaultRowHeight="14.5" x14ac:dyDescent="0.35"/>
  <cols>
    <col min="1" max="1" width="21.7265625" customWidth="1"/>
    <col min="2" max="2" width="18.7265625" customWidth="1"/>
  </cols>
  <sheetData>
    <row r="1" spans="1:2" x14ac:dyDescent="0.35">
      <c r="A1" t="s">
        <v>249</v>
      </c>
    </row>
    <row r="3" spans="1:2" x14ac:dyDescent="0.35">
      <c r="A3" s="9" t="s">
        <v>79</v>
      </c>
      <c r="B3" s="10" t="s">
        <v>6</v>
      </c>
    </row>
    <row r="4" spans="1:2" x14ac:dyDescent="0.35">
      <c r="A4" s="2" t="s">
        <v>80</v>
      </c>
      <c r="B4" s="103">
        <v>4.9099999999999998E-2</v>
      </c>
    </row>
    <row r="5" spans="1:2" x14ac:dyDescent="0.35">
      <c r="A5" s="2" t="s">
        <v>81</v>
      </c>
      <c r="B5" s="103">
        <v>6.7400000000000002E-2</v>
      </c>
    </row>
    <row r="6" spans="1:2" x14ac:dyDescent="0.35">
      <c r="A6" s="2" t="s">
        <v>82</v>
      </c>
      <c r="B6" s="103">
        <v>4.8000000000000001E-2</v>
      </c>
    </row>
    <row r="7" spans="1:2" x14ac:dyDescent="0.35">
      <c r="A7" s="2" t="s">
        <v>83</v>
      </c>
      <c r="B7" s="103">
        <v>4.1300000000000003E-2</v>
      </c>
    </row>
    <row r="8" spans="1:2" x14ac:dyDescent="0.35">
      <c r="A8" s="2" t="s">
        <v>84</v>
      </c>
      <c r="B8" s="103">
        <v>6.0900000000000003E-2</v>
      </c>
    </row>
    <row r="9" spans="1:2" x14ac:dyDescent="0.35">
      <c r="A9" s="2" t="s">
        <v>85</v>
      </c>
      <c r="B9" s="103">
        <v>4.6800000000000001E-2</v>
      </c>
    </row>
    <row r="10" spans="1:2" x14ac:dyDescent="0.35">
      <c r="A10" s="2" t="s">
        <v>86</v>
      </c>
      <c r="B10" s="103">
        <v>0.05</v>
      </c>
    </row>
    <row r="11" spans="1:2" x14ac:dyDescent="0.35">
      <c r="A11" s="2" t="s">
        <v>87</v>
      </c>
      <c r="B11" s="103">
        <v>3.8199999999999998E-2</v>
      </c>
    </row>
    <row r="12" spans="1:2" x14ac:dyDescent="0.35">
      <c r="A12" s="2" t="s">
        <v>88</v>
      </c>
      <c r="B12" s="103">
        <v>4.1200000000000001E-2</v>
      </c>
    </row>
    <row r="13" spans="1:2" x14ac:dyDescent="0.35">
      <c r="A13" s="2" t="s">
        <v>89</v>
      </c>
      <c r="B13" s="103">
        <v>3.9300000000000002E-2</v>
      </c>
    </row>
    <row r="14" spans="1:2" x14ac:dyDescent="0.35">
      <c r="A14" s="2" t="s">
        <v>90</v>
      </c>
      <c r="B14" s="103">
        <v>5.7099999999999998E-2</v>
      </c>
    </row>
    <row r="15" spans="1:2" x14ac:dyDescent="0.35">
      <c r="A15" s="2" t="s">
        <v>91</v>
      </c>
      <c r="B15" s="103">
        <v>4.6399999999999997E-2</v>
      </c>
    </row>
    <row r="16" spans="1:2" x14ac:dyDescent="0.35">
      <c r="A16" s="2" t="s">
        <v>92</v>
      </c>
      <c r="B16" s="103">
        <v>4.6600000000000003E-2</v>
      </c>
    </row>
    <row r="17" spans="1:2" x14ac:dyDescent="0.35">
      <c r="A17" s="2" t="s">
        <v>93</v>
      </c>
      <c r="B17" s="103">
        <v>0.04</v>
      </c>
    </row>
    <row r="18" spans="1:2" x14ac:dyDescent="0.35">
      <c r="A18" s="2" t="s">
        <v>94</v>
      </c>
      <c r="B18" s="103">
        <v>5.91E-2</v>
      </c>
    </row>
    <row r="19" spans="1:2" x14ac:dyDescent="0.35">
      <c r="A19" s="12" t="s">
        <v>95</v>
      </c>
      <c r="B19" s="104">
        <v>4.2599999999999999E-2</v>
      </c>
    </row>
    <row r="21" spans="1:2" x14ac:dyDescent="0.35">
      <c r="A21" t="s">
        <v>97</v>
      </c>
    </row>
    <row r="23" spans="1:2" x14ac:dyDescent="0.35">
      <c r="A23" t="s">
        <v>228</v>
      </c>
    </row>
    <row r="24" spans="1:2" x14ac:dyDescent="0.35">
      <c r="A24" t="s">
        <v>229</v>
      </c>
    </row>
    <row r="26" spans="1:2" x14ac:dyDescent="0.35">
      <c r="A26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29"/>
  <sheetViews>
    <sheetView workbookViewId="0">
      <selection activeCell="A26" sqref="A26:A29"/>
    </sheetView>
  </sheetViews>
  <sheetFormatPr defaultColWidth="10.90625" defaultRowHeight="14.5" x14ac:dyDescent="0.35"/>
  <cols>
    <col min="1" max="1" width="6.7265625" customWidth="1"/>
    <col min="2" max="2" width="28.7265625" customWidth="1"/>
    <col min="3" max="3" width="21.7265625" customWidth="1"/>
  </cols>
  <sheetData>
    <row r="1" spans="1:3" x14ac:dyDescent="0.35">
      <c r="A1" t="s">
        <v>251</v>
      </c>
    </row>
    <row r="3" spans="1:3" x14ac:dyDescent="0.35">
      <c r="A3" s="9" t="s">
        <v>4</v>
      </c>
      <c r="B3" s="8" t="s">
        <v>252</v>
      </c>
      <c r="C3" s="10" t="s">
        <v>253</v>
      </c>
    </row>
    <row r="4" spans="1:3" x14ac:dyDescent="0.35">
      <c r="A4" s="2">
        <v>2013</v>
      </c>
      <c r="B4">
        <v>81.95</v>
      </c>
      <c r="C4" s="4">
        <v>100.47</v>
      </c>
    </row>
    <row r="5" spans="1:3" x14ac:dyDescent="0.35">
      <c r="A5" s="2">
        <v>2014</v>
      </c>
      <c r="B5">
        <v>75.77</v>
      </c>
      <c r="C5" s="4">
        <v>107.19</v>
      </c>
    </row>
    <row r="6" spans="1:3" x14ac:dyDescent="0.35">
      <c r="A6" s="2">
        <v>2015</v>
      </c>
      <c r="B6">
        <v>84.01</v>
      </c>
      <c r="C6" s="4">
        <v>115.53</v>
      </c>
    </row>
    <row r="7" spans="1:3" x14ac:dyDescent="0.35">
      <c r="A7" s="2">
        <v>2016</v>
      </c>
      <c r="B7">
        <v>85.37</v>
      </c>
      <c r="C7" s="4">
        <v>116.89</v>
      </c>
    </row>
    <row r="8" spans="1:3" x14ac:dyDescent="0.35">
      <c r="A8" s="2">
        <v>2017</v>
      </c>
      <c r="B8">
        <v>90.7</v>
      </c>
      <c r="C8" s="4">
        <v>129.32</v>
      </c>
    </row>
    <row r="9" spans="1:3" x14ac:dyDescent="0.35">
      <c r="A9" s="2">
        <v>2018</v>
      </c>
      <c r="B9">
        <v>97.77</v>
      </c>
      <c r="C9" s="4">
        <v>136.04</v>
      </c>
    </row>
    <row r="10" spans="1:3" x14ac:dyDescent="0.35">
      <c r="A10" s="2">
        <v>2019</v>
      </c>
      <c r="B10">
        <v>100.94</v>
      </c>
      <c r="C10" s="4">
        <v>143.43</v>
      </c>
    </row>
    <row r="11" spans="1:3" x14ac:dyDescent="0.35">
      <c r="A11" s="2">
        <v>2020</v>
      </c>
      <c r="B11">
        <v>108.75</v>
      </c>
      <c r="C11" s="4">
        <v>170.66</v>
      </c>
    </row>
    <row r="12" spans="1:3" x14ac:dyDescent="0.35">
      <c r="A12" s="2">
        <v>2021</v>
      </c>
      <c r="B12">
        <v>120.21</v>
      </c>
      <c r="C12" s="4">
        <v>190.78</v>
      </c>
    </row>
    <row r="13" spans="1:3" x14ac:dyDescent="0.35">
      <c r="A13" s="2">
        <v>2022</v>
      </c>
      <c r="B13">
        <v>131.06</v>
      </c>
      <c r="C13" s="4">
        <v>211.32</v>
      </c>
    </row>
    <row r="14" spans="1:3" x14ac:dyDescent="0.35">
      <c r="A14" s="2">
        <v>2023</v>
      </c>
      <c r="B14">
        <v>138.56</v>
      </c>
      <c r="C14" s="4">
        <v>240.64</v>
      </c>
    </row>
    <row r="15" spans="1:3" x14ac:dyDescent="0.35">
      <c r="A15" s="12">
        <v>2024</v>
      </c>
      <c r="B15" s="14">
        <v>146.82</v>
      </c>
      <c r="C15" s="5">
        <v>290.2</v>
      </c>
    </row>
    <row r="17" spans="1:1" x14ac:dyDescent="0.35">
      <c r="A17" t="s">
        <v>73</v>
      </c>
    </row>
    <row r="26" spans="1:1" x14ac:dyDescent="0.35">
      <c r="A26" t="s">
        <v>228</v>
      </c>
    </row>
    <row r="27" spans="1:1" x14ac:dyDescent="0.35">
      <c r="A27" t="s">
        <v>229</v>
      </c>
    </row>
    <row r="29" spans="1:1" x14ac:dyDescent="0.35">
      <c r="A2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29"/>
  <sheetViews>
    <sheetView workbookViewId="0">
      <selection activeCell="C19" sqref="C19"/>
    </sheetView>
  </sheetViews>
  <sheetFormatPr defaultColWidth="10.90625" defaultRowHeight="14.5" x14ac:dyDescent="0.35"/>
  <cols>
    <col min="1" max="1" width="6.7265625" customWidth="1"/>
    <col min="2" max="2" width="28.7265625" customWidth="1"/>
    <col min="3" max="3" width="21.7265625" customWidth="1"/>
  </cols>
  <sheetData>
    <row r="1" spans="1:3" x14ac:dyDescent="0.35">
      <c r="A1" t="s">
        <v>255</v>
      </c>
    </row>
    <row r="3" spans="1:3" x14ac:dyDescent="0.35">
      <c r="A3" s="9" t="s">
        <v>4</v>
      </c>
      <c r="B3" s="8" t="s">
        <v>252</v>
      </c>
      <c r="C3" s="10" t="s">
        <v>253</v>
      </c>
    </row>
    <row r="4" spans="1:3" x14ac:dyDescent="0.35">
      <c r="A4" s="2">
        <v>2013</v>
      </c>
      <c r="B4">
        <v>85.9</v>
      </c>
      <c r="C4" s="4">
        <v>105.3</v>
      </c>
    </row>
    <row r="5" spans="1:3" x14ac:dyDescent="0.35">
      <c r="A5" s="2">
        <v>2014</v>
      </c>
      <c r="B5">
        <v>73.900000000000006</v>
      </c>
      <c r="C5" s="4">
        <v>104.6</v>
      </c>
    </row>
    <row r="6" spans="1:3" x14ac:dyDescent="0.35">
      <c r="A6" s="2">
        <v>2015</v>
      </c>
      <c r="B6">
        <v>77</v>
      </c>
      <c r="C6" s="4">
        <v>105.9</v>
      </c>
    </row>
    <row r="7" spans="1:3" x14ac:dyDescent="0.35">
      <c r="A7" s="2">
        <v>2016</v>
      </c>
      <c r="B7">
        <v>74</v>
      </c>
      <c r="C7" s="4">
        <v>101.3</v>
      </c>
    </row>
    <row r="8" spans="1:3" x14ac:dyDescent="0.35">
      <c r="A8" s="2">
        <v>2017</v>
      </c>
      <c r="B8">
        <v>74.7</v>
      </c>
      <c r="C8" s="4">
        <v>106.6</v>
      </c>
    </row>
    <row r="9" spans="1:3" x14ac:dyDescent="0.35">
      <c r="A9" s="2">
        <v>2018</v>
      </c>
      <c r="B9">
        <v>76.3</v>
      </c>
      <c r="C9" s="4">
        <v>106.1</v>
      </c>
    </row>
    <row r="10" spans="1:3" x14ac:dyDescent="0.35">
      <c r="A10" s="2">
        <v>2019</v>
      </c>
      <c r="B10">
        <v>74.5</v>
      </c>
      <c r="C10" s="4">
        <v>105.9</v>
      </c>
    </row>
    <row r="11" spans="1:3" x14ac:dyDescent="0.35">
      <c r="A11" s="2">
        <v>2020</v>
      </c>
      <c r="B11">
        <v>78.8</v>
      </c>
      <c r="C11" s="4">
        <v>123.7</v>
      </c>
    </row>
    <row r="12" spans="1:3" x14ac:dyDescent="0.35">
      <c r="A12" s="2">
        <v>2021</v>
      </c>
      <c r="B12">
        <v>79.099999999999994</v>
      </c>
      <c r="C12" s="4">
        <v>125.6</v>
      </c>
    </row>
    <row r="13" spans="1:3" x14ac:dyDescent="0.35">
      <c r="A13" s="2">
        <v>2022</v>
      </c>
      <c r="B13">
        <v>80.900000000000006</v>
      </c>
      <c r="C13" s="4">
        <v>130.5</v>
      </c>
    </row>
    <row r="14" spans="1:3" x14ac:dyDescent="0.35">
      <c r="A14" s="2">
        <v>2023</v>
      </c>
      <c r="B14">
        <v>79.599999999999994</v>
      </c>
      <c r="C14" s="4">
        <v>138.19999999999999</v>
      </c>
    </row>
    <row r="15" spans="1:3" x14ac:dyDescent="0.35">
      <c r="A15" s="12">
        <v>2024</v>
      </c>
      <c r="B15" s="14">
        <v>77.900000000000006</v>
      </c>
      <c r="C15" s="5">
        <v>154</v>
      </c>
    </row>
    <row r="17" spans="1:1" x14ac:dyDescent="0.35">
      <c r="A17" t="s">
        <v>73</v>
      </c>
    </row>
    <row r="26" spans="1:1" x14ac:dyDescent="0.35">
      <c r="A26" t="s">
        <v>228</v>
      </c>
    </row>
    <row r="27" spans="1:1" x14ac:dyDescent="0.35">
      <c r="A27" t="s">
        <v>229</v>
      </c>
    </row>
    <row r="29" spans="1:1" x14ac:dyDescent="0.35">
      <c r="A2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22"/>
  <sheetViews>
    <sheetView workbookViewId="0">
      <selection activeCell="B14" sqref="B14"/>
    </sheetView>
  </sheetViews>
  <sheetFormatPr defaultColWidth="10.90625" defaultRowHeight="14.5" x14ac:dyDescent="0.35"/>
  <cols>
    <col min="1" max="1" width="6.7265625" customWidth="1"/>
    <col min="2" max="2" width="26.7265625" customWidth="1"/>
    <col min="3" max="3" width="32.7265625" customWidth="1"/>
    <col min="4" max="4" width="23.7265625" customWidth="1"/>
    <col min="5" max="5" width="29.7265625" customWidth="1"/>
    <col min="6" max="6" width="16.7265625" customWidth="1"/>
  </cols>
  <sheetData>
    <row r="1" spans="1:6" x14ac:dyDescent="0.35">
      <c r="A1" t="s">
        <v>257</v>
      </c>
    </row>
    <row r="3" spans="1:6" x14ac:dyDescent="0.35">
      <c r="A3" s="9" t="s">
        <v>4</v>
      </c>
      <c r="B3" s="8" t="s">
        <v>258</v>
      </c>
      <c r="C3" s="8" t="s">
        <v>259</v>
      </c>
      <c r="D3" s="8" t="s">
        <v>260</v>
      </c>
      <c r="E3" s="8" t="s">
        <v>261</v>
      </c>
      <c r="F3" s="10" t="s">
        <v>262</v>
      </c>
    </row>
    <row r="4" spans="1:6" x14ac:dyDescent="0.35">
      <c r="A4" s="2">
        <v>2013</v>
      </c>
      <c r="B4">
        <v>100.47</v>
      </c>
      <c r="C4">
        <v>81.95</v>
      </c>
      <c r="D4" s="105">
        <v>7.53</v>
      </c>
      <c r="E4" s="105">
        <v>3.93</v>
      </c>
      <c r="F4" s="4">
        <v>159.38</v>
      </c>
    </row>
    <row r="5" spans="1:6" x14ac:dyDescent="0.35">
      <c r="A5" s="2">
        <v>2014</v>
      </c>
      <c r="B5">
        <v>107.19</v>
      </c>
      <c r="C5">
        <v>75.77</v>
      </c>
      <c r="D5" s="105">
        <v>8.2899999999999991</v>
      </c>
      <c r="E5" s="105">
        <v>4.29</v>
      </c>
      <c r="F5" s="4">
        <v>179.74</v>
      </c>
    </row>
    <row r="6" spans="1:6" x14ac:dyDescent="0.35">
      <c r="A6" s="2">
        <v>2015</v>
      </c>
      <c r="B6">
        <v>115.53</v>
      </c>
      <c r="C6">
        <v>84.01</v>
      </c>
      <c r="D6" s="105">
        <v>8.9499999999999993</v>
      </c>
      <c r="E6" s="105">
        <v>4.57</v>
      </c>
      <c r="F6" s="4">
        <v>200.9</v>
      </c>
    </row>
    <row r="7" spans="1:6" x14ac:dyDescent="0.35">
      <c r="A7" s="2">
        <v>2016</v>
      </c>
      <c r="B7">
        <v>116.89</v>
      </c>
      <c r="C7">
        <v>85.37</v>
      </c>
      <c r="D7" s="105">
        <v>9.52</v>
      </c>
      <c r="E7" s="105">
        <v>4.83</v>
      </c>
      <c r="F7" s="4">
        <v>218.51</v>
      </c>
    </row>
    <row r="8" spans="1:6" x14ac:dyDescent="0.35">
      <c r="A8" s="2">
        <v>2017</v>
      </c>
      <c r="B8">
        <v>129.32</v>
      </c>
      <c r="C8">
        <v>90.7</v>
      </c>
      <c r="D8" s="105">
        <v>10.08</v>
      </c>
      <c r="E8" s="105">
        <v>5.1100000000000003</v>
      </c>
      <c r="F8" s="4">
        <v>236.77</v>
      </c>
    </row>
    <row r="9" spans="1:6" x14ac:dyDescent="0.35">
      <c r="A9" s="2">
        <v>2018</v>
      </c>
      <c r="B9">
        <v>136.04</v>
      </c>
      <c r="C9">
        <v>97.77</v>
      </c>
      <c r="D9" s="105">
        <v>10.66</v>
      </c>
      <c r="E9" s="105">
        <v>5.38</v>
      </c>
      <c r="F9" s="4">
        <v>255.01</v>
      </c>
    </row>
    <row r="10" spans="1:6" x14ac:dyDescent="0.35">
      <c r="A10" s="2">
        <v>2019</v>
      </c>
      <c r="B10">
        <v>143.43</v>
      </c>
      <c r="C10">
        <v>100.94</v>
      </c>
      <c r="D10" s="105">
        <v>11.43</v>
      </c>
      <c r="E10" s="105">
        <v>5.64</v>
      </c>
      <c r="F10" s="4">
        <v>273.55</v>
      </c>
    </row>
    <row r="11" spans="1:6" x14ac:dyDescent="0.35">
      <c r="A11" s="2">
        <v>2020</v>
      </c>
      <c r="B11">
        <v>170.66</v>
      </c>
      <c r="C11">
        <v>108.75</v>
      </c>
      <c r="D11" s="105">
        <v>12.25</v>
      </c>
      <c r="E11" s="105">
        <v>6.07</v>
      </c>
      <c r="F11" s="4">
        <v>300.97000000000003</v>
      </c>
    </row>
    <row r="12" spans="1:6" x14ac:dyDescent="0.35">
      <c r="A12" s="2">
        <v>2021</v>
      </c>
      <c r="B12">
        <v>190.78</v>
      </c>
      <c r="C12">
        <v>120.21</v>
      </c>
      <c r="D12" s="105">
        <v>13.31</v>
      </c>
      <c r="E12" s="105">
        <v>6.71</v>
      </c>
      <c r="F12" s="4">
        <v>333.41</v>
      </c>
    </row>
    <row r="13" spans="1:6" x14ac:dyDescent="0.35">
      <c r="A13" s="2">
        <v>2022</v>
      </c>
      <c r="B13">
        <v>211.32</v>
      </c>
      <c r="C13">
        <v>131.06</v>
      </c>
      <c r="D13" s="105">
        <v>14.38</v>
      </c>
      <c r="E13" s="105">
        <v>7.26</v>
      </c>
      <c r="F13" s="4">
        <v>373.83</v>
      </c>
    </row>
    <row r="14" spans="1:6" x14ac:dyDescent="0.35">
      <c r="A14" s="2">
        <v>2023</v>
      </c>
      <c r="B14">
        <v>240.64</v>
      </c>
      <c r="C14">
        <v>138.56</v>
      </c>
      <c r="D14" s="105">
        <v>15.52</v>
      </c>
      <c r="E14" s="105">
        <v>7.89</v>
      </c>
      <c r="F14" s="4">
        <v>408.89</v>
      </c>
    </row>
    <row r="15" spans="1:6" x14ac:dyDescent="0.35">
      <c r="A15" s="12">
        <v>2024</v>
      </c>
      <c r="B15" s="14">
        <v>290.2</v>
      </c>
      <c r="C15" s="14">
        <v>146.82</v>
      </c>
      <c r="D15" s="106">
        <v>16.989999999999998</v>
      </c>
      <c r="E15" s="106">
        <v>8.6199999999999992</v>
      </c>
      <c r="F15" s="5">
        <v>457.05</v>
      </c>
    </row>
    <row r="17" spans="1:1" x14ac:dyDescent="0.35">
      <c r="A17" t="s">
        <v>73</v>
      </c>
    </row>
    <row r="19" spans="1:1" x14ac:dyDescent="0.35">
      <c r="A19" t="s">
        <v>228</v>
      </c>
    </row>
    <row r="20" spans="1:1" x14ac:dyDescent="0.35">
      <c r="A20" t="s">
        <v>229</v>
      </c>
    </row>
    <row r="22" spans="1:1" x14ac:dyDescent="0.35">
      <c r="A22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94"/>
  <sheetViews>
    <sheetView workbookViewId="0"/>
  </sheetViews>
  <sheetFormatPr defaultColWidth="10.90625" defaultRowHeight="14.5" x14ac:dyDescent="0.35"/>
  <cols>
    <col min="1" max="1" width="6.7265625" customWidth="1"/>
    <col min="2" max="2" width="27.7265625" customWidth="1"/>
    <col min="3" max="3" width="25.7265625" customWidth="1"/>
  </cols>
  <sheetData>
    <row r="1" spans="1:3" x14ac:dyDescent="0.35">
      <c r="A1" t="s">
        <v>264</v>
      </c>
    </row>
    <row r="3" spans="1:3" x14ac:dyDescent="0.35">
      <c r="A3" s="9" t="s">
        <v>4</v>
      </c>
      <c r="B3" s="8" t="s">
        <v>265</v>
      </c>
      <c r="C3" s="10" t="s">
        <v>245</v>
      </c>
    </row>
    <row r="4" spans="1:3" x14ac:dyDescent="0.35">
      <c r="A4" s="2">
        <v>2013</v>
      </c>
      <c r="B4" t="s">
        <v>266</v>
      </c>
      <c r="C4" s="107">
        <v>140.58000000000001</v>
      </c>
    </row>
    <row r="5" spans="1:3" x14ac:dyDescent="0.35">
      <c r="A5" s="2">
        <v>2013</v>
      </c>
      <c r="B5" t="s">
        <v>267</v>
      </c>
      <c r="C5" s="107">
        <v>196.76</v>
      </c>
    </row>
    <row r="6" spans="1:3" x14ac:dyDescent="0.35">
      <c r="A6" s="2">
        <v>2013</v>
      </c>
      <c r="B6" t="s">
        <v>268</v>
      </c>
      <c r="C6" s="107">
        <v>118.08</v>
      </c>
    </row>
    <row r="7" spans="1:3" x14ac:dyDescent="0.35">
      <c r="A7" s="2">
        <v>2013</v>
      </c>
      <c r="B7" t="s">
        <v>269</v>
      </c>
      <c r="C7" s="107">
        <v>211.39</v>
      </c>
    </row>
    <row r="8" spans="1:3" x14ac:dyDescent="0.35">
      <c r="A8" s="2">
        <v>2013</v>
      </c>
      <c r="B8" t="s">
        <v>270</v>
      </c>
      <c r="C8" s="107">
        <v>247.94</v>
      </c>
    </row>
    <row r="9" spans="1:3" x14ac:dyDescent="0.35">
      <c r="A9" s="2">
        <v>2013</v>
      </c>
      <c r="B9" t="s">
        <v>271</v>
      </c>
      <c r="C9" s="107">
        <v>126.79</v>
      </c>
    </row>
    <row r="10" spans="1:3" x14ac:dyDescent="0.35">
      <c r="A10" s="2">
        <v>2013</v>
      </c>
      <c r="B10" t="s">
        <v>272</v>
      </c>
      <c r="C10" s="107">
        <v>145.36000000000001</v>
      </c>
    </row>
    <row r="11" spans="1:3" x14ac:dyDescent="0.35">
      <c r="A11" s="2">
        <v>2014</v>
      </c>
      <c r="B11" t="s">
        <v>266</v>
      </c>
      <c r="C11" s="107">
        <v>146.54</v>
      </c>
    </row>
    <row r="12" spans="1:3" x14ac:dyDescent="0.35">
      <c r="A12" s="2">
        <v>2014</v>
      </c>
      <c r="B12" t="s">
        <v>267</v>
      </c>
      <c r="C12" s="107">
        <v>198.67</v>
      </c>
    </row>
    <row r="13" spans="1:3" x14ac:dyDescent="0.35">
      <c r="A13" s="2">
        <v>2014</v>
      </c>
      <c r="B13" t="s">
        <v>268</v>
      </c>
      <c r="C13" s="107">
        <v>119.1</v>
      </c>
    </row>
    <row r="14" spans="1:3" x14ac:dyDescent="0.35">
      <c r="A14" s="2">
        <v>2014</v>
      </c>
      <c r="B14" t="s">
        <v>269</v>
      </c>
      <c r="C14" s="107">
        <v>215.8</v>
      </c>
    </row>
    <row r="15" spans="1:3" x14ac:dyDescent="0.35">
      <c r="A15" s="2">
        <v>2014</v>
      </c>
      <c r="B15" t="s">
        <v>270</v>
      </c>
      <c r="C15" s="107">
        <v>273.42</v>
      </c>
    </row>
    <row r="16" spans="1:3" x14ac:dyDescent="0.35">
      <c r="A16" s="2">
        <v>2014</v>
      </c>
      <c r="B16" t="s">
        <v>271</v>
      </c>
      <c r="C16" s="107">
        <v>166.26</v>
      </c>
    </row>
    <row r="17" spans="1:3" x14ac:dyDescent="0.35">
      <c r="A17" s="2">
        <v>2014</v>
      </c>
      <c r="B17" t="s">
        <v>272</v>
      </c>
      <c r="C17" s="107">
        <v>159.41999999999999</v>
      </c>
    </row>
    <row r="18" spans="1:3" x14ac:dyDescent="0.35">
      <c r="A18" s="2">
        <v>2015</v>
      </c>
      <c r="B18" t="s">
        <v>266</v>
      </c>
      <c r="C18" s="107">
        <v>150.11000000000001</v>
      </c>
    </row>
    <row r="19" spans="1:3" x14ac:dyDescent="0.35">
      <c r="A19" s="2">
        <v>2015</v>
      </c>
      <c r="B19" t="s">
        <v>267</v>
      </c>
      <c r="C19" s="107">
        <v>195.17</v>
      </c>
    </row>
    <row r="20" spans="1:3" x14ac:dyDescent="0.35">
      <c r="A20" s="2">
        <v>2015</v>
      </c>
      <c r="B20" t="s">
        <v>268</v>
      </c>
      <c r="C20" s="107">
        <v>124.88</v>
      </c>
    </row>
    <row r="21" spans="1:3" x14ac:dyDescent="0.35">
      <c r="A21" s="2">
        <v>2015</v>
      </c>
      <c r="B21" t="s">
        <v>269</v>
      </c>
      <c r="C21" s="107">
        <v>217.18</v>
      </c>
    </row>
    <row r="22" spans="1:3" x14ac:dyDescent="0.35">
      <c r="A22" s="2">
        <v>2015</v>
      </c>
      <c r="B22" t="s">
        <v>270</v>
      </c>
      <c r="C22" s="107">
        <v>300.47000000000003</v>
      </c>
    </row>
    <row r="23" spans="1:3" x14ac:dyDescent="0.35">
      <c r="A23" s="2">
        <v>2015</v>
      </c>
      <c r="B23" t="s">
        <v>271</v>
      </c>
      <c r="C23" s="107">
        <v>201.21</v>
      </c>
    </row>
    <row r="24" spans="1:3" x14ac:dyDescent="0.35">
      <c r="A24" s="2">
        <v>2015</v>
      </c>
      <c r="B24" t="s">
        <v>272</v>
      </c>
      <c r="C24" s="107">
        <v>174.76</v>
      </c>
    </row>
    <row r="25" spans="1:3" x14ac:dyDescent="0.35">
      <c r="A25" s="2">
        <v>2016</v>
      </c>
      <c r="B25" t="s">
        <v>266</v>
      </c>
      <c r="C25" s="107">
        <v>154.19999999999999</v>
      </c>
    </row>
    <row r="26" spans="1:3" x14ac:dyDescent="0.35">
      <c r="A26" s="2">
        <v>2016</v>
      </c>
      <c r="B26" t="s">
        <v>267</v>
      </c>
      <c r="C26" s="107">
        <v>191.12</v>
      </c>
    </row>
    <row r="27" spans="1:3" x14ac:dyDescent="0.35">
      <c r="A27" s="2">
        <v>2016</v>
      </c>
      <c r="B27" t="s">
        <v>268</v>
      </c>
      <c r="C27" s="107">
        <v>129.57</v>
      </c>
    </row>
    <row r="28" spans="1:3" x14ac:dyDescent="0.35">
      <c r="A28" s="2">
        <v>2016</v>
      </c>
      <c r="B28" t="s">
        <v>269</v>
      </c>
      <c r="C28" s="107">
        <v>213.41</v>
      </c>
    </row>
    <row r="29" spans="1:3" x14ac:dyDescent="0.35">
      <c r="A29" s="2">
        <v>2016</v>
      </c>
      <c r="B29" t="s">
        <v>270</v>
      </c>
      <c r="C29" s="107">
        <v>326.48</v>
      </c>
    </row>
    <row r="30" spans="1:3" x14ac:dyDescent="0.35">
      <c r="A30" s="2">
        <v>2016</v>
      </c>
      <c r="B30" t="s">
        <v>271</v>
      </c>
      <c r="C30" s="107">
        <v>237.08</v>
      </c>
    </row>
    <row r="31" spans="1:3" x14ac:dyDescent="0.35">
      <c r="A31" s="2">
        <v>2016</v>
      </c>
      <c r="B31" t="s">
        <v>272</v>
      </c>
      <c r="C31" s="107">
        <v>189.42</v>
      </c>
    </row>
    <row r="32" spans="1:3" x14ac:dyDescent="0.35">
      <c r="A32" s="2">
        <v>2017</v>
      </c>
      <c r="B32" t="s">
        <v>266</v>
      </c>
      <c r="C32" s="107">
        <v>156.79</v>
      </c>
    </row>
    <row r="33" spans="1:3" x14ac:dyDescent="0.35">
      <c r="A33" s="2">
        <v>2017</v>
      </c>
      <c r="B33" t="s">
        <v>267</v>
      </c>
      <c r="C33" s="107">
        <v>190.7</v>
      </c>
    </row>
    <row r="34" spans="1:3" x14ac:dyDescent="0.35">
      <c r="A34" s="2">
        <v>2017</v>
      </c>
      <c r="B34" t="s">
        <v>268</v>
      </c>
      <c r="C34" s="107">
        <v>132.4</v>
      </c>
    </row>
    <row r="35" spans="1:3" x14ac:dyDescent="0.35">
      <c r="A35" s="2">
        <v>2017</v>
      </c>
      <c r="B35" t="s">
        <v>269</v>
      </c>
      <c r="C35" s="107">
        <v>208.12</v>
      </c>
    </row>
    <row r="36" spans="1:3" x14ac:dyDescent="0.35">
      <c r="A36" s="2">
        <v>2017</v>
      </c>
      <c r="B36" t="s">
        <v>270</v>
      </c>
      <c r="C36" s="107">
        <v>351.93</v>
      </c>
    </row>
    <row r="37" spans="1:3" x14ac:dyDescent="0.35">
      <c r="A37" s="2">
        <v>2017</v>
      </c>
      <c r="B37" t="s">
        <v>271</v>
      </c>
      <c r="C37" s="107">
        <v>273.54000000000002</v>
      </c>
    </row>
    <row r="38" spans="1:3" x14ac:dyDescent="0.35">
      <c r="A38" s="2">
        <v>2017</v>
      </c>
      <c r="B38" t="s">
        <v>272</v>
      </c>
      <c r="C38" s="107">
        <v>199.93</v>
      </c>
    </row>
    <row r="39" spans="1:3" x14ac:dyDescent="0.35">
      <c r="A39" s="2">
        <v>2018</v>
      </c>
      <c r="B39" t="s">
        <v>266</v>
      </c>
      <c r="C39" s="107">
        <v>161.44999999999999</v>
      </c>
    </row>
    <row r="40" spans="1:3" x14ac:dyDescent="0.35">
      <c r="A40" s="2">
        <v>2018</v>
      </c>
      <c r="B40" t="s">
        <v>267</v>
      </c>
      <c r="C40" s="107">
        <v>186.95</v>
      </c>
    </row>
    <row r="41" spans="1:3" x14ac:dyDescent="0.35">
      <c r="A41" s="2">
        <v>2018</v>
      </c>
      <c r="B41" t="s">
        <v>268</v>
      </c>
      <c r="C41" s="107">
        <v>134.85</v>
      </c>
    </row>
    <row r="42" spans="1:3" x14ac:dyDescent="0.35">
      <c r="A42" s="2">
        <v>2018</v>
      </c>
      <c r="B42" t="s">
        <v>269</v>
      </c>
      <c r="C42" s="107">
        <v>203.77</v>
      </c>
    </row>
    <row r="43" spans="1:3" x14ac:dyDescent="0.35">
      <c r="A43" s="2">
        <v>2018</v>
      </c>
      <c r="B43" t="s">
        <v>270</v>
      </c>
      <c r="C43" s="107">
        <v>379.69</v>
      </c>
    </row>
    <row r="44" spans="1:3" x14ac:dyDescent="0.35">
      <c r="A44" s="2">
        <v>2018</v>
      </c>
      <c r="B44" t="s">
        <v>271</v>
      </c>
      <c r="C44" s="107">
        <v>317.02</v>
      </c>
    </row>
    <row r="45" spans="1:3" x14ac:dyDescent="0.35">
      <c r="A45" s="2">
        <v>2018</v>
      </c>
      <c r="B45" t="s">
        <v>272</v>
      </c>
      <c r="C45" s="107">
        <v>209.83</v>
      </c>
    </row>
    <row r="46" spans="1:3" x14ac:dyDescent="0.35">
      <c r="A46" s="2">
        <v>2019</v>
      </c>
      <c r="B46" t="s">
        <v>266</v>
      </c>
      <c r="C46" s="107">
        <v>146.44</v>
      </c>
    </row>
    <row r="47" spans="1:3" x14ac:dyDescent="0.35">
      <c r="A47" s="2">
        <v>2019</v>
      </c>
      <c r="B47" t="s">
        <v>267</v>
      </c>
      <c r="C47" s="107">
        <v>192.39</v>
      </c>
    </row>
    <row r="48" spans="1:3" x14ac:dyDescent="0.35">
      <c r="A48" s="2">
        <v>2019</v>
      </c>
      <c r="B48" t="s">
        <v>268</v>
      </c>
      <c r="C48" s="107">
        <v>138.22999999999999</v>
      </c>
    </row>
    <row r="49" spans="1:3" x14ac:dyDescent="0.35">
      <c r="A49" s="2">
        <v>2019</v>
      </c>
      <c r="B49" t="s">
        <v>269</v>
      </c>
      <c r="C49" s="107">
        <v>201.5</v>
      </c>
    </row>
    <row r="50" spans="1:3" x14ac:dyDescent="0.35">
      <c r="A50" s="2">
        <v>2019</v>
      </c>
      <c r="B50" t="s">
        <v>270</v>
      </c>
      <c r="C50" s="107">
        <v>417.82</v>
      </c>
    </row>
    <row r="51" spans="1:3" x14ac:dyDescent="0.35">
      <c r="A51" s="2">
        <v>2019</v>
      </c>
      <c r="B51" t="s">
        <v>271</v>
      </c>
      <c r="C51" s="107">
        <v>362.8</v>
      </c>
    </row>
    <row r="52" spans="1:3" x14ac:dyDescent="0.35">
      <c r="A52" s="2">
        <v>2019</v>
      </c>
      <c r="B52" t="s">
        <v>272</v>
      </c>
      <c r="C52" s="107">
        <v>225.28</v>
      </c>
    </row>
    <row r="53" spans="1:3" x14ac:dyDescent="0.35">
      <c r="A53" s="2">
        <v>2020</v>
      </c>
      <c r="B53" t="s">
        <v>266</v>
      </c>
      <c r="C53" s="107">
        <v>146.31</v>
      </c>
    </row>
    <row r="54" spans="1:3" x14ac:dyDescent="0.35">
      <c r="A54" s="2">
        <v>2020</v>
      </c>
      <c r="B54" t="s">
        <v>267</v>
      </c>
      <c r="C54" s="107">
        <v>175.04</v>
      </c>
    </row>
    <row r="55" spans="1:3" x14ac:dyDescent="0.35">
      <c r="A55" s="2">
        <v>2020</v>
      </c>
      <c r="B55" t="s">
        <v>268</v>
      </c>
      <c r="C55" s="107">
        <v>135.56</v>
      </c>
    </row>
    <row r="56" spans="1:3" x14ac:dyDescent="0.35">
      <c r="A56" s="2">
        <v>2020</v>
      </c>
      <c r="B56" t="s">
        <v>269</v>
      </c>
      <c r="C56" s="107">
        <v>238.84</v>
      </c>
    </row>
    <row r="57" spans="1:3" x14ac:dyDescent="0.35">
      <c r="A57" s="2">
        <v>2020</v>
      </c>
      <c r="B57" t="s">
        <v>270</v>
      </c>
      <c r="C57" s="107">
        <v>421.55</v>
      </c>
    </row>
    <row r="58" spans="1:3" x14ac:dyDescent="0.35">
      <c r="A58" s="2">
        <v>2020</v>
      </c>
      <c r="B58" t="s">
        <v>271</v>
      </c>
      <c r="C58" s="107">
        <v>369.59</v>
      </c>
    </row>
    <row r="59" spans="1:3" x14ac:dyDescent="0.35">
      <c r="A59" s="2">
        <v>2020</v>
      </c>
      <c r="B59" t="s">
        <v>272</v>
      </c>
      <c r="C59" s="107">
        <v>227.27</v>
      </c>
    </row>
    <row r="60" spans="1:3" x14ac:dyDescent="0.35">
      <c r="A60" s="2">
        <v>2021</v>
      </c>
      <c r="B60" t="s">
        <v>266</v>
      </c>
      <c r="C60" s="107">
        <v>165.28</v>
      </c>
    </row>
    <row r="61" spans="1:3" x14ac:dyDescent="0.35">
      <c r="A61" s="2">
        <v>2021</v>
      </c>
      <c r="B61" t="s">
        <v>267</v>
      </c>
      <c r="C61" s="107">
        <v>177.26</v>
      </c>
    </row>
    <row r="62" spans="1:3" x14ac:dyDescent="0.35">
      <c r="A62" s="2">
        <v>2021</v>
      </c>
      <c r="B62" t="s">
        <v>268</v>
      </c>
      <c r="C62" s="107">
        <v>141.28</v>
      </c>
    </row>
    <row r="63" spans="1:3" x14ac:dyDescent="0.35">
      <c r="A63" s="2">
        <v>2021</v>
      </c>
      <c r="B63" t="s">
        <v>269</v>
      </c>
      <c r="C63" s="107">
        <v>278.31</v>
      </c>
    </row>
    <row r="64" spans="1:3" x14ac:dyDescent="0.35">
      <c r="A64" s="2">
        <v>2021</v>
      </c>
      <c r="B64" t="s">
        <v>270</v>
      </c>
      <c r="C64" s="107">
        <v>476.25</v>
      </c>
    </row>
    <row r="65" spans="1:3" x14ac:dyDescent="0.35">
      <c r="A65" s="2">
        <v>2021</v>
      </c>
      <c r="B65" t="s">
        <v>271</v>
      </c>
      <c r="C65" s="107">
        <v>418.91</v>
      </c>
    </row>
    <row r="66" spans="1:3" x14ac:dyDescent="0.35">
      <c r="A66" s="2">
        <v>2021</v>
      </c>
      <c r="B66" t="s">
        <v>272</v>
      </c>
      <c r="C66" s="107">
        <v>245.03</v>
      </c>
    </row>
    <row r="67" spans="1:3" x14ac:dyDescent="0.35">
      <c r="A67" s="2">
        <v>2022</v>
      </c>
      <c r="B67" t="s">
        <v>266</v>
      </c>
      <c r="C67" s="107">
        <v>179.85</v>
      </c>
    </row>
    <row r="68" spans="1:3" x14ac:dyDescent="0.35">
      <c r="A68" s="2">
        <v>2022</v>
      </c>
      <c r="B68" t="s">
        <v>267</v>
      </c>
      <c r="C68" s="107">
        <v>174.17</v>
      </c>
    </row>
    <row r="69" spans="1:3" x14ac:dyDescent="0.35">
      <c r="A69" s="2">
        <v>2022</v>
      </c>
      <c r="B69" t="s">
        <v>268</v>
      </c>
      <c r="C69" s="107">
        <v>144.72</v>
      </c>
    </row>
    <row r="70" spans="1:3" x14ac:dyDescent="0.35">
      <c r="A70" s="2">
        <v>2022</v>
      </c>
      <c r="B70" t="s">
        <v>269</v>
      </c>
      <c r="C70" s="107">
        <v>260.95999999999998</v>
      </c>
    </row>
    <row r="71" spans="1:3" x14ac:dyDescent="0.35">
      <c r="A71" s="2">
        <v>2022</v>
      </c>
      <c r="B71" t="s">
        <v>270</v>
      </c>
      <c r="C71" s="107">
        <v>538.92999999999995</v>
      </c>
    </row>
    <row r="72" spans="1:3" x14ac:dyDescent="0.35">
      <c r="A72" s="2">
        <v>2022</v>
      </c>
      <c r="B72" t="s">
        <v>271</v>
      </c>
      <c r="C72" s="107">
        <v>466.7</v>
      </c>
    </row>
    <row r="73" spans="1:3" x14ac:dyDescent="0.35">
      <c r="A73" s="2">
        <v>2022</v>
      </c>
      <c r="B73" t="s">
        <v>272</v>
      </c>
      <c r="C73" s="107">
        <v>267.52</v>
      </c>
    </row>
    <row r="74" spans="1:3" x14ac:dyDescent="0.35">
      <c r="A74" s="2">
        <v>2023</v>
      </c>
      <c r="B74" t="s">
        <v>266</v>
      </c>
      <c r="C74" s="107">
        <v>191.67</v>
      </c>
    </row>
    <row r="75" spans="1:3" x14ac:dyDescent="0.35">
      <c r="A75" s="2">
        <v>2023</v>
      </c>
      <c r="B75" t="s">
        <v>267</v>
      </c>
      <c r="C75" s="107">
        <v>170.97</v>
      </c>
    </row>
    <row r="76" spans="1:3" x14ac:dyDescent="0.35">
      <c r="A76" s="2">
        <v>2023</v>
      </c>
      <c r="B76" t="s">
        <v>268</v>
      </c>
      <c r="C76" s="107">
        <v>143.51</v>
      </c>
    </row>
    <row r="77" spans="1:3" x14ac:dyDescent="0.35">
      <c r="A77" s="2">
        <v>2023</v>
      </c>
      <c r="B77" t="s">
        <v>269</v>
      </c>
      <c r="C77" s="107">
        <v>276.41000000000003</v>
      </c>
    </row>
    <row r="78" spans="1:3" x14ac:dyDescent="0.35">
      <c r="A78" s="2">
        <v>2023</v>
      </c>
      <c r="B78" t="s">
        <v>270</v>
      </c>
      <c r="C78" s="107">
        <v>593.91</v>
      </c>
    </row>
    <row r="79" spans="1:3" x14ac:dyDescent="0.35">
      <c r="A79" s="2">
        <v>2023</v>
      </c>
      <c r="B79" t="s">
        <v>271</v>
      </c>
      <c r="C79" s="107">
        <v>518.75</v>
      </c>
    </row>
    <row r="80" spans="1:3" x14ac:dyDescent="0.35">
      <c r="A80" s="2">
        <v>2023</v>
      </c>
      <c r="B80" t="s">
        <v>272</v>
      </c>
      <c r="C80" s="107">
        <v>289.58</v>
      </c>
    </row>
    <row r="81" spans="1:3" x14ac:dyDescent="0.35">
      <c r="A81" s="2">
        <v>2024</v>
      </c>
      <c r="B81" t="s">
        <v>266</v>
      </c>
      <c r="C81" s="107">
        <v>205.37</v>
      </c>
    </row>
    <row r="82" spans="1:3" x14ac:dyDescent="0.35">
      <c r="A82" s="2">
        <v>2024</v>
      </c>
      <c r="B82" t="s">
        <v>267</v>
      </c>
      <c r="C82" s="107">
        <v>168.45</v>
      </c>
    </row>
    <row r="83" spans="1:3" x14ac:dyDescent="0.35">
      <c r="A83" s="2">
        <v>2024</v>
      </c>
      <c r="B83" t="s">
        <v>268</v>
      </c>
      <c r="C83" s="107">
        <v>145.58000000000001</v>
      </c>
    </row>
    <row r="84" spans="1:3" x14ac:dyDescent="0.35">
      <c r="A84" s="2">
        <v>2024</v>
      </c>
      <c r="B84" t="s">
        <v>269</v>
      </c>
      <c r="C84" s="107">
        <v>299.38</v>
      </c>
    </row>
    <row r="85" spans="1:3" x14ac:dyDescent="0.35">
      <c r="A85" s="2">
        <v>2024</v>
      </c>
      <c r="B85" t="s">
        <v>270</v>
      </c>
      <c r="C85" s="107">
        <v>646.30999999999995</v>
      </c>
    </row>
    <row r="86" spans="1:3" x14ac:dyDescent="0.35">
      <c r="A86" s="2">
        <v>2024</v>
      </c>
      <c r="B86" t="s">
        <v>271</v>
      </c>
      <c r="C86" s="107">
        <v>592.29</v>
      </c>
    </row>
    <row r="87" spans="1:3" x14ac:dyDescent="0.35">
      <c r="A87" s="12">
        <v>2024</v>
      </c>
      <c r="B87" s="14" t="s">
        <v>272</v>
      </c>
      <c r="C87" s="108">
        <v>311.38</v>
      </c>
    </row>
    <row r="89" spans="1:3" x14ac:dyDescent="0.35">
      <c r="A89" t="s">
        <v>73</v>
      </c>
    </row>
    <row r="91" spans="1:3" x14ac:dyDescent="0.35">
      <c r="A91" t="s">
        <v>228</v>
      </c>
    </row>
    <row r="92" spans="1:3" x14ac:dyDescent="0.35">
      <c r="A92" t="s">
        <v>229</v>
      </c>
    </row>
    <row r="94" spans="1:3" x14ac:dyDescent="0.35">
      <c r="A94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workbookViewId="0">
      <selection activeCell="F56" sqref="F56"/>
    </sheetView>
  </sheetViews>
  <sheetFormatPr defaultColWidth="10.90625" defaultRowHeight="14.5" x14ac:dyDescent="0.35"/>
  <cols>
    <col min="1" max="1" width="6.7265625" customWidth="1"/>
    <col min="2" max="2" width="11.7265625" customWidth="1"/>
    <col min="3" max="3" width="18.7265625" customWidth="1"/>
    <col min="4" max="5" width="42.7265625" customWidth="1"/>
    <col min="6" max="6" width="17.7265625" customWidth="1"/>
    <col min="7" max="8" width="41.7265625" customWidth="1"/>
  </cols>
  <sheetData>
    <row r="1" spans="1:8" x14ac:dyDescent="0.35">
      <c r="A1" t="s">
        <v>45</v>
      </c>
    </row>
    <row r="3" spans="1:8" x14ac:dyDescent="0.35">
      <c r="A3" s="9" t="s">
        <v>4</v>
      </c>
      <c r="B3" s="8" t="s">
        <v>46</v>
      </c>
      <c r="C3" s="8" t="s">
        <v>6</v>
      </c>
      <c r="D3" s="8" t="s">
        <v>7</v>
      </c>
      <c r="E3" s="8" t="s">
        <v>8</v>
      </c>
      <c r="F3" s="8" t="s">
        <v>47</v>
      </c>
      <c r="G3" s="8" t="s">
        <v>48</v>
      </c>
      <c r="H3" s="10" t="s">
        <v>49</v>
      </c>
    </row>
    <row r="4" spans="1:8" x14ac:dyDescent="0.35">
      <c r="A4" s="2">
        <v>2000</v>
      </c>
      <c r="B4" t="s">
        <v>50</v>
      </c>
      <c r="C4" s="22">
        <v>3.2000000000000001E-2</v>
      </c>
      <c r="D4" s="22">
        <v>2.8000000000000001E-2</v>
      </c>
      <c r="E4" s="22">
        <v>3.5999999999999997E-2</v>
      </c>
      <c r="F4" s="21">
        <v>650</v>
      </c>
      <c r="G4">
        <v>574.70000000000005</v>
      </c>
      <c r="H4" s="4">
        <v>729</v>
      </c>
    </row>
    <row r="5" spans="1:8" x14ac:dyDescent="0.35">
      <c r="A5" s="2">
        <v>2000</v>
      </c>
      <c r="B5" t="s">
        <v>51</v>
      </c>
      <c r="C5" s="22">
        <v>1.9E-2</v>
      </c>
      <c r="D5" s="22">
        <v>1.7000000000000001E-2</v>
      </c>
      <c r="E5" s="22">
        <v>2.1999999999999999E-2</v>
      </c>
      <c r="F5" s="21">
        <v>370.9</v>
      </c>
      <c r="G5">
        <v>323.8</v>
      </c>
      <c r="H5" s="4">
        <v>426.5</v>
      </c>
    </row>
    <row r="6" spans="1:8" x14ac:dyDescent="0.35">
      <c r="A6" s="2">
        <v>2001</v>
      </c>
      <c r="B6" t="s">
        <v>50</v>
      </c>
      <c r="C6" s="22">
        <v>3.2000000000000001E-2</v>
      </c>
      <c r="D6" s="22">
        <v>2.8000000000000001E-2</v>
      </c>
      <c r="E6" s="22">
        <v>3.5999999999999997E-2</v>
      </c>
      <c r="F6" s="21">
        <v>651.4</v>
      </c>
      <c r="G6">
        <v>576.5</v>
      </c>
      <c r="H6" s="4">
        <v>733.6</v>
      </c>
    </row>
    <row r="7" spans="1:8" x14ac:dyDescent="0.35">
      <c r="A7" s="2">
        <v>2001</v>
      </c>
      <c r="B7" t="s">
        <v>51</v>
      </c>
      <c r="C7" s="22">
        <v>1.9E-2</v>
      </c>
      <c r="D7" s="22">
        <v>1.7000000000000001E-2</v>
      </c>
      <c r="E7" s="22">
        <v>2.1999999999999999E-2</v>
      </c>
      <c r="F7" s="21">
        <v>371.5</v>
      </c>
      <c r="G7">
        <v>324.5</v>
      </c>
      <c r="H7" s="4">
        <v>428</v>
      </c>
    </row>
    <row r="8" spans="1:8" x14ac:dyDescent="0.35">
      <c r="A8" s="2">
        <v>2002</v>
      </c>
      <c r="B8" t="s">
        <v>50</v>
      </c>
      <c r="C8" s="22">
        <v>3.2000000000000001E-2</v>
      </c>
      <c r="D8" s="22">
        <v>2.9000000000000001E-2</v>
      </c>
      <c r="E8" s="22">
        <v>3.6999999999999998E-2</v>
      </c>
      <c r="F8" s="21">
        <v>654.79999999999995</v>
      </c>
      <c r="G8">
        <v>580.6</v>
      </c>
      <c r="H8" s="4">
        <v>740.5</v>
      </c>
    </row>
    <row r="9" spans="1:8" x14ac:dyDescent="0.35">
      <c r="A9" s="2">
        <v>2002</v>
      </c>
      <c r="B9" t="s">
        <v>51</v>
      </c>
      <c r="C9" s="22">
        <v>0.02</v>
      </c>
      <c r="D9" s="22">
        <v>1.7000000000000001E-2</v>
      </c>
      <c r="E9" s="22">
        <v>2.3E-2</v>
      </c>
      <c r="F9" s="21">
        <v>373.4</v>
      </c>
      <c r="G9">
        <v>326.5</v>
      </c>
      <c r="H9" s="4">
        <v>432.7</v>
      </c>
    </row>
    <row r="10" spans="1:8" x14ac:dyDescent="0.35">
      <c r="A10" s="2">
        <v>2003</v>
      </c>
      <c r="B10" t="s">
        <v>50</v>
      </c>
      <c r="C10" s="22">
        <v>3.2000000000000001E-2</v>
      </c>
      <c r="D10" s="22">
        <v>2.9000000000000001E-2</v>
      </c>
      <c r="E10" s="22">
        <v>3.6999999999999998E-2</v>
      </c>
      <c r="F10" s="21">
        <v>658.1</v>
      </c>
      <c r="G10">
        <v>583.4</v>
      </c>
      <c r="H10" s="4">
        <v>746.8</v>
      </c>
    </row>
    <row r="11" spans="1:8" x14ac:dyDescent="0.35">
      <c r="A11" s="2">
        <v>2003</v>
      </c>
      <c r="B11" t="s">
        <v>51</v>
      </c>
      <c r="C11" s="22">
        <v>0.02</v>
      </c>
      <c r="D11" s="22">
        <v>1.7000000000000001E-2</v>
      </c>
      <c r="E11" s="22">
        <v>2.3E-2</v>
      </c>
      <c r="F11" s="21">
        <v>375.2</v>
      </c>
      <c r="G11">
        <v>326.2</v>
      </c>
      <c r="H11" s="4">
        <v>435.9</v>
      </c>
    </row>
    <row r="12" spans="1:8" x14ac:dyDescent="0.35">
      <c r="A12" s="2">
        <v>2004</v>
      </c>
      <c r="B12" t="s">
        <v>50</v>
      </c>
      <c r="C12" s="22">
        <v>3.4000000000000002E-2</v>
      </c>
      <c r="D12" s="22">
        <v>0.03</v>
      </c>
      <c r="E12" s="22">
        <v>3.9E-2</v>
      </c>
      <c r="F12" s="21">
        <v>687.6</v>
      </c>
      <c r="G12">
        <v>608.70000000000005</v>
      </c>
      <c r="H12" s="4">
        <v>784.2</v>
      </c>
    </row>
    <row r="13" spans="1:8" x14ac:dyDescent="0.35">
      <c r="A13" s="2">
        <v>2004</v>
      </c>
      <c r="B13" t="s">
        <v>51</v>
      </c>
      <c r="C13" s="22">
        <v>2.1000000000000001E-2</v>
      </c>
      <c r="D13" s="22">
        <v>1.7999999999999999E-2</v>
      </c>
      <c r="E13" s="22">
        <v>2.4E-2</v>
      </c>
      <c r="F13" s="21">
        <v>391.7</v>
      </c>
      <c r="G13">
        <v>337.4</v>
      </c>
      <c r="H13" s="4">
        <v>458</v>
      </c>
    </row>
    <row r="14" spans="1:8" x14ac:dyDescent="0.35">
      <c r="A14" s="2">
        <v>2005</v>
      </c>
      <c r="B14" t="s">
        <v>50</v>
      </c>
      <c r="C14" s="22">
        <v>3.3000000000000002E-2</v>
      </c>
      <c r="D14" s="22">
        <v>2.9000000000000001E-2</v>
      </c>
      <c r="E14" s="22">
        <v>3.6999999999999998E-2</v>
      </c>
      <c r="F14" s="21">
        <v>663.8</v>
      </c>
      <c r="G14">
        <v>587.29999999999995</v>
      </c>
      <c r="H14" s="4">
        <v>757</v>
      </c>
    </row>
    <row r="15" spans="1:8" x14ac:dyDescent="0.35">
      <c r="A15" s="2">
        <v>2005</v>
      </c>
      <c r="B15" t="s">
        <v>51</v>
      </c>
      <c r="C15" s="22">
        <v>0.02</v>
      </c>
      <c r="D15" s="22">
        <v>1.7000000000000001E-2</v>
      </c>
      <c r="E15" s="22">
        <v>2.3E-2</v>
      </c>
      <c r="F15" s="21">
        <v>378.2</v>
      </c>
      <c r="G15">
        <v>326.10000000000002</v>
      </c>
      <c r="H15" s="4">
        <v>444.2</v>
      </c>
    </row>
    <row r="16" spans="1:8" x14ac:dyDescent="0.35">
      <c r="A16" s="2">
        <v>2006</v>
      </c>
      <c r="B16" t="s">
        <v>50</v>
      </c>
      <c r="C16" s="22">
        <v>3.4000000000000002E-2</v>
      </c>
      <c r="D16" s="22">
        <v>0.03</v>
      </c>
      <c r="E16" s="22">
        <v>3.7999999999999999E-2</v>
      </c>
      <c r="F16" s="21">
        <v>680.1</v>
      </c>
      <c r="G16">
        <v>602.5</v>
      </c>
      <c r="H16" s="4">
        <v>773.7</v>
      </c>
    </row>
    <row r="17" spans="1:8" x14ac:dyDescent="0.35">
      <c r="A17" s="2">
        <v>2006</v>
      </c>
      <c r="B17" t="s">
        <v>51</v>
      </c>
      <c r="C17" s="22">
        <v>0.02</v>
      </c>
      <c r="D17" s="22">
        <v>1.7999999999999999E-2</v>
      </c>
      <c r="E17" s="22">
        <v>2.4E-2</v>
      </c>
      <c r="F17" s="21">
        <v>387.2</v>
      </c>
      <c r="G17">
        <v>335.8</v>
      </c>
      <c r="H17" s="4">
        <v>453.8</v>
      </c>
    </row>
    <row r="18" spans="1:8" x14ac:dyDescent="0.35">
      <c r="A18" s="2">
        <v>2007</v>
      </c>
      <c r="B18" t="s">
        <v>50</v>
      </c>
      <c r="C18" s="22">
        <v>3.4000000000000002E-2</v>
      </c>
      <c r="D18" s="22">
        <v>0.03</v>
      </c>
      <c r="E18" s="22">
        <v>3.7999999999999999E-2</v>
      </c>
      <c r="F18" s="21">
        <v>683.3</v>
      </c>
      <c r="G18">
        <v>610.1</v>
      </c>
      <c r="H18" s="4">
        <v>776.2</v>
      </c>
    </row>
    <row r="19" spans="1:8" x14ac:dyDescent="0.35">
      <c r="A19" s="2">
        <v>2007</v>
      </c>
      <c r="B19" t="s">
        <v>51</v>
      </c>
      <c r="C19" s="22">
        <v>0.02</v>
      </c>
      <c r="D19" s="22">
        <v>1.7999999999999999E-2</v>
      </c>
      <c r="E19" s="22">
        <v>2.4E-2</v>
      </c>
      <c r="F19" s="21">
        <v>388.9</v>
      </c>
      <c r="G19">
        <v>340.5</v>
      </c>
      <c r="H19" s="4">
        <v>454.2</v>
      </c>
    </row>
    <row r="20" spans="1:8" x14ac:dyDescent="0.35">
      <c r="A20" s="2">
        <v>2008</v>
      </c>
      <c r="B20" t="s">
        <v>50</v>
      </c>
      <c r="C20" s="22">
        <v>3.4000000000000002E-2</v>
      </c>
      <c r="D20" s="22">
        <v>0.03</v>
      </c>
      <c r="E20" s="22">
        <v>3.7999999999999999E-2</v>
      </c>
      <c r="F20" s="21">
        <v>684.4</v>
      </c>
      <c r="G20">
        <v>613.9</v>
      </c>
      <c r="H20" s="4">
        <v>772.4</v>
      </c>
    </row>
    <row r="21" spans="1:8" x14ac:dyDescent="0.35">
      <c r="A21" s="2">
        <v>2008</v>
      </c>
      <c r="B21" t="s">
        <v>51</v>
      </c>
      <c r="C21" s="22">
        <v>0.02</v>
      </c>
      <c r="D21" s="22">
        <v>1.7999999999999999E-2</v>
      </c>
      <c r="E21" s="22">
        <v>2.4E-2</v>
      </c>
      <c r="F21" s="21">
        <v>388.5</v>
      </c>
      <c r="G21">
        <v>339.6</v>
      </c>
      <c r="H21" s="4">
        <v>450.4</v>
      </c>
    </row>
    <row r="22" spans="1:8" x14ac:dyDescent="0.35">
      <c r="A22" s="2">
        <v>2009</v>
      </c>
      <c r="B22" t="s">
        <v>50</v>
      </c>
      <c r="C22" s="22">
        <v>3.3000000000000002E-2</v>
      </c>
      <c r="D22" s="22">
        <v>0.03</v>
      </c>
      <c r="E22" s="22">
        <v>3.6999999999999998E-2</v>
      </c>
      <c r="F22" s="21">
        <v>673.6</v>
      </c>
      <c r="G22">
        <v>606.4</v>
      </c>
      <c r="H22" s="4">
        <v>753.2</v>
      </c>
    </row>
    <row r="23" spans="1:8" x14ac:dyDescent="0.35">
      <c r="A23" s="2">
        <v>2009</v>
      </c>
      <c r="B23" t="s">
        <v>51</v>
      </c>
      <c r="C23" s="22">
        <v>0.02</v>
      </c>
      <c r="D23" s="22">
        <v>1.7999999999999999E-2</v>
      </c>
      <c r="E23" s="22">
        <v>2.3E-2</v>
      </c>
      <c r="F23" s="21">
        <v>383.4</v>
      </c>
      <c r="G23">
        <v>336.7</v>
      </c>
      <c r="H23" s="4">
        <v>440.8</v>
      </c>
    </row>
    <row r="24" spans="1:8" x14ac:dyDescent="0.35">
      <c r="A24" s="2">
        <v>2010</v>
      </c>
      <c r="B24" t="s">
        <v>50</v>
      </c>
      <c r="C24" s="22">
        <v>3.4000000000000002E-2</v>
      </c>
      <c r="D24" s="22">
        <v>0.03</v>
      </c>
      <c r="E24" s="22">
        <v>3.7999999999999999E-2</v>
      </c>
      <c r="F24" s="21">
        <v>682.4</v>
      </c>
      <c r="G24">
        <v>611.79999999999995</v>
      </c>
      <c r="H24" s="4">
        <v>762.9</v>
      </c>
    </row>
    <row r="25" spans="1:8" x14ac:dyDescent="0.35">
      <c r="A25" s="2">
        <v>2010</v>
      </c>
      <c r="B25" t="s">
        <v>51</v>
      </c>
      <c r="C25" s="22">
        <v>0.02</v>
      </c>
      <c r="D25" s="22">
        <v>1.7999999999999999E-2</v>
      </c>
      <c r="E25" s="22">
        <v>2.3E-2</v>
      </c>
      <c r="F25" s="21">
        <v>387.9</v>
      </c>
      <c r="G25">
        <v>342.8</v>
      </c>
      <c r="H25" s="4">
        <v>442.1</v>
      </c>
    </row>
    <row r="26" spans="1:8" x14ac:dyDescent="0.35">
      <c r="A26" s="2">
        <v>2011</v>
      </c>
      <c r="B26" t="s">
        <v>50</v>
      </c>
      <c r="C26" s="22">
        <v>3.5000000000000003E-2</v>
      </c>
      <c r="D26" s="22">
        <v>3.1E-2</v>
      </c>
      <c r="E26" s="22">
        <v>3.9E-2</v>
      </c>
      <c r="F26" s="21">
        <v>709.4</v>
      </c>
      <c r="G26">
        <v>636.6</v>
      </c>
      <c r="H26" s="4">
        <v>792.8</v>
      </c>
    </row>
    <row r="27" spans="1:8" x14ac:dyDescent="0.35">
      <c r="A27" s="2">
        <v>2011</v>
      </c>
      <c r="B27" t="s">
        <v>51</v>
      </c>
      <c r="C27" s="22">
        <v>2.1000000000000001E-2</v>
      </c>
      <c r="D27" s="22">
        <v>1.9E-2</v>
      </c>
      <c r="E27" s="22">
        <v>2.4E-2</v>
      </c>
      <c r="F27" s="21">
        <v>402.8</v>
      </c>
      <c r="G27">
        <v>356.8</v>
      </c>
      <c r="H27" s="4">
        <v>456</v>
      </c>
    </row>
    <row r="28" spans="1:8" x14ac:dyDescent="0.35">
      <c r="A28" s="2">
        <v>2012</v>
      </c>
      <c r="B28" t="s">
        <v>50</v>
      </c>
      <c r="C28" s="22">
        <v>3.3000000000000002E-2</v>
      </c>
      <c r="D28" s="22">
        <v>0.03</v>
      </c>
      <c r="E28" s="22">
        <v>3.7999999999999999E-2</v>
      </c>
      <c r="F28" s="21">
        <v>679.1</v>
      </c>
      <c r="G28">
        <v>612.4</v>
      </c>
      <c r="H28" s="4">
        <v>762.5</v>
      </c>
    </row>
    <row r="29" spans="1:8" x14ac:dyDescent="0.35">
      <c r="A29" s="2">
        <v>2012</v>
      </c>
      <c r="B29" t="s">
        <v>51</v>
      </c>
      <c r="C29" s="22">
        <v>0.02</v>
      </c>
      <c r="D29" s="22">
        <v>1.7999999999999999E-2</v>
      </c>
      <c r="E29" s="22">
        <v>2.3E-2</v>
      </c>
      <c r="F29" s="21">
        <v>386.2</v>
      </c>
      <c r="G29">
        <v>343.9</v>
      </c>
      <c r="H29" s="4">
        <v>435.7</v>
      </c>
    </row>
    <row r="30" spans="1:8" x14ac:dyDescent="0.35">
      <c r="A30" s="2">
        <v>2013</v>
      </c>
      <c r="B30" t="s">
        <v>50</v>
      </c>
      <c r="C30" s="22">
        <v>3.4000000000000002E-2</v>
      </c>
      <c r="D30" s="22">
        <v>3.1E-2</v>
      </c>
      <c r="E30" s="22">
        <v>3.9E-2</v>
      </c>
      <c r="F30" s="21">
        <v>694.2</v>
      </c>
      <c r="G30">
        <v>628.29999999999995</v>
      </c>
      <c r="H30" s="4">
        <v>781.4</v>
      </c>
    </row>
    <row r="31" spans="1:8" x14ac:dyDescent="0.35">
      <c r="A31" s="2">
        <v>2013</v>
      </c>
      <c r="B31" t="s">
        <v>51</v>
      </c>
      <c r="C31" s="22">
        <v>2.1000000000000001E-2</v>
      </c>
      <c r="D31" s="22">
        <v>1.7999999999999999E-2</v>
      </c>
      <c r="E31" s="22">
        <v>2.3E-2</v>
      </c>
      <c r="F31" s="21">
        <v>394.4</v>
      </c>
      <c r="G31">
        <v>351.8</v>
      </c>
      <c r="H31" s="4">
        <v>444.4</v>
      </c>
    </row>
    <row r="32" spans="1:8" x14ac:dyDescent="0.35">
      <c r="A32" s="2">
        <v>2014</v>
      </c>
      <c r="B32" t="s">
        <v>50</v>
      </c>
      <c r="C32" s="22">
        <v>3.4000000000000002E-2</v>
      </c>
      <c r="D32" s="22">
        <v>3.1E-2</v>
      </c>
      <c r="E32" s="22">
        <v>3.9E-2</v>
      </c>
      <c r="F32" s="21">
        <v>696.4</v>
      </c>
      <c r="G32">
        <v>630.20000000000005</v>
      </c>
      <c r="H32" s="4">
        <v>786.3</v>
      </c>
    </row>
    <row r="33" spans="1:8" x14ac:dyDescent="0.35">
      <c r="A33" s="2">
        <v>2014</v>
      </c>
      <c r="B33" t="s">
        <v>51</v>
      </c>
      <c r="C33" s="22">
        <v>2.1000000000000001E-2</v>
      </c>
      <c r="D33" s="22">
        <v>1.9E-2</v>
      </c>
      <c r="E33" s="22">
        <v>2.4E-2</v>
      </c>
      <c r="F33" s="21">
        <v>395.5</v>
      </c>
      <c r="G33">
        <v>352.8</v>
      </c>
      <c r="H33" s="4">
        <v>448.1</v>
      </c>
    </row>
    <row r="34" spans="1:8" x14ac:dyDescent="0.35">
      <c r="A34" s="2">
        <v>2015</v>
      </c>
      <c r="B34" t="s">
        <v>50</v>
      </c>
      <c r="C34" s="22">
        <v>3.4000000000000002E-2</v>
      </c>
      <c r="D34" s="22">
        <v>3.1E-2</v>
      </c>
      <c r="E34" s="22">
        <v>3.9E-2</v>
      </c>
      <c r="F34" s="21">
        <v>694.8</v>
      </c>
      <c r="G34">
        <v>625.20000000000005</v>
      </c>
      <c r="H34" s="4">
        <v>786.7</v>
      </c>
    </row>
    <row r="35" spans="1:8" x14ac:dyDescent="0.35">
      <c r="A35" s="2">
        <v>2015</v>
      </c>
      <c r="B35" t="s">
        <v>51</v>
      </c>
      <c r="C35" s="22">
        <v>2.1000000000000001E-2</v>
      </c>
      <c r="D35" s="22">
        <v>1.7999999999999999E-2</v>
      </c>
      <c r="E35" s="22">
        <v>2.4E-2</v>
      </c>
      <c r="F35" s="21">
        <v>394.3</v>
      </c>
      <c r="G35">
        <v>348.9</v>
      </c>
      <c r="H35" s="4">
        <v>448.5</v>
      </c>
    </row>
    <row r="36" spans="1:8" x14ac:dyDescent="0.35">
      <c r="A36" s="2">
        <v>2016</v>
      </c>
      <c r="B36" t="s">
        <v>50</v>
      </c>
      <c r="C36" s="22">
        <v>3.4000000000000002E-2</v>
      </c>
      <c r="D36" s="22">
        <v>3.1E-2</v>
      </c>
      <c r="E36" s="22">
        <v>3.9E-2</v>
      </c>
      <c r="F36" s="21">
        <v>688.6</v>
      </c>
      <c r="G36">
        <v>619.29999999999995</v>
      </c>
      <c r="H36" s="4">
        <v>782.9</v>
      </c>
    </row>
    <row r="37" spans="1:8" x14ac:dyDescent="0.35">
      <c r="A37" s="2">
        <v>2016</v>
      </c>
      <c r="B37" t="s">
        <v>51</v>
      </c>
      <c r="C37" s="22">
        <v>2.1000000000000001E-2</v>
      </c>
      <c r="D37" s="22">
        <v>1.7999999999999999E-2</v>
      </c>
      <c r="E37" s="22">
        <v>2.3E-2</v>
      </c>
      <c r="F37" s="21">
        <v>390.9</v>
      </c>
      <c r="G37">
        <v>344.6</v>
      </c>
      <c r="H37" s="4">
        <v>444.8</v>
      </c>
    </row>
    <row r="38" spans="1:8" x14ac:dyDescent="0.35">
      <c r="A38" s="2">
        <v>2017</v>
      </c>
      <c r="B38" t="s">
        <v>50</v>
      </c>
      <c r="C38" s="22">
        <v>3.4000000000000002E-2</v>
      </c>
      <c r="D38" s="22">
        <v>3.1E-2</v>
      </c>
      <c r="E38" s="22">
        <v>3.9E-2</v>
      </c>
      <c r="F38" s="21">
        <v>694.9</v>
      </c>
      <c r="G38">
        <v>621.9</v>
      </c>
      <c r="H38" s="4">
        <v>787.9</v>
      </c>
    </row>
    <row r="39" spans="1:8" x14ac:dyDescent="0.35">
      <c r="A39" s="2">
        <v>2017</v>
      </c>
      <c r="B39" t="s">
        <v>51</v>
      </c>
      <c r="C39" s="22">
        <v>2.1000000000000001E-2</v>
      </c>
      <c r="D39" s="22">
        <v>1.7999999999999999E-2</v>
      </c>
      <c r="E39" s="22">
        <v>2.4E-2</v>
      </c>
      <c r="F39" s="21">
        <v>394.1</v>
      </c>
      <c r="G39">
        <v>345.8</v>
      </c>
      <c r="H39" s="4">
        <v>448.8</v>
      </c>
    </row>
    <row r="40" spans="1:8" x14ac:dyDescent="0.35">
      <c r="A40" s="2">
        <v>2018</v>
      </c>
      <c r="B40" t="s">
        <v>50</v>
      </c>
      <c r="C40" s="22">
        <v>3.4000000000000002E-2</v>
      </c>
      <c r="D40" s="22">
        <v>3.1E-2</v>
      </c>
      <c r="E40" s="22">
        <v>3.9E-2</v>
      </c>
      <c r="F40" s="21">
        <v>696.7</v>
      </c>
      <c r="G40">
        <v>623.5</v>
      </c>
      <c r="H40" s="4">
        <v>788.4</v>
      </c>
    </row>
    <row r="41" spans="1:8" x14ac:dyDescent="0.35">
      <c r="A41" s="2">
        <v>2018</v>
      </c>
      <c r="B41" t="s">
        <v>51</v>
      </c>
      <c r="C41" s="22">
        <v>2.1000000000000001E-2</v>
      </c>
      <c r="D41" s="22">
        <v>1.7999999999999999E-2</v>
      </c>
      <c r="E41" s="22">
        <v>2.4E-2</v>
      </c>
      <c r="F41" s="21">
        <v>395.2</v>
      </c>
      <c r="G41">
        <v>347.3</v>
      </c>
      <c r="H41" s="4">
        <v>451.4</v>
      </c>
    </row>
    <row r="42" spans="1:8" x14ac:dyDescent="0.35">
      <c r="A42" s="2">
        <v>2019</v>
      </c>
      <c r="B42" t="s">
        <v>50</v>
      </c>
      <c r="C42" s="22">
        <v>3.4000000000000002E-2</v>
      </c>
      <c r="D42" s="22">
        <v>3.1E-2</v>
      </c>
      <c r="E42" s="22">
        <v>3.9E-2</v>
      </c>
      <c r="F42" s="21">
        <v>693.7</v>
      </c>
      <c r="G42">
        <v>623.6</v>
      </c>
      <c r="H42" s="4">
        <v>785.3</v>
      </c>
    </row>
    <row r="43" spans="1:8" x14ac:dyDescent="0.35">
      <c r="A43" s="2">
        <v>2019</v>
      </c>
      <c r="B43" t="s">
        <v>51</v>
      </c>
      <c r="C43" s="22">
        <v>2.1000000000000001E-2</v>
      </c>
      <c r="D43" s="22">
        <v>1.7999999999999999E-2</v>
      </c>
      <c r="E43" s="22">
        <v>2.4E-2</v>
      </c>
      <c r="F43" s="21">
        <v>393.7</v>
      </c>
      <c r="G43">
        <v>347.8</v>
      </c>
      <c r="H43" s="4">
        <v>451</v>
      </c>
    </row>
    <row r="44" spans="1:8" x14ac:dyDescent="0.35">
      <c r="A44" s="2">
        <v>2020</v>
      </c>
      <c r="B44" t="s">
        <v>50</v>
      </c>
      <c r="C44" s="22">
        <v>0.04</v>
      </c>
      <c r="D44" s="22">
        <v>3.5999999999999997E-2</v>
      </c>
      <c r="E44" s="22">
        <v>4.5999999999999999E-2</v>
      </c>
      <c r="F44" s="21">
        <v>810.7</v>
      </c>
      <c r="G44">
        <v>727.6</v>
      </c>
      <c r="H44" s="4">
        <v>923.5</v>
      </c>
    </row>
    <row r="45" spans="1:8" x14ac:dyDescent="0.35">
      <c r="A45" s="2">
        <v>2020</v>
      </c>
      <c r="B45" t="s">
        <v>51</v>
      </c>
      <c r="C45" s="22">
        <v>2.4E-2</v>
      </c>
      <c r="D45" s="22">
        <v>2.1000000000000001E-2</v>
      </c>
      <c r="E45" s="22">
        <v>2.8000000000000001E-2</v>
      </c>
      <c r="F45" s="21">
        <v>459</v>
      </c>
      <c r="G45">
        <v>405.3</v>
      </c>
      <c r="H45" s="4">
        <v>534.20000000000005</v>
      </c>
    </row>
    <row r="46" spans="1:8" x14ac:dyDescent="0.35">
      <c r="A46" s="2">
        <v>2021</v>
      </c>
      <c r="B46" t="s">
        <v>50</v>
      </c>
      <c r="C46" s="22">
        <v>4.1000000000000002E-2</v>
      </c>
      <c r="D46" s="22">
        <v>3.6999999999999998E-2</v>
      </c>
      <c r="E46" s="22">
        <v>4.7E-2</v>
      </c>
      <c r="F46" s="21">
        <v>819.4</v>
      </c>
      <c r="G46">
        <v>736.6</v>
      </c>
      <c r="H46" s="4">
        <v>936.4</v>
      </c>
    </row>
    <row r="47" spans="1:8" x14ac:dyDescent="0.35">
      <c r="A47" s="2">
        <v>2021</v>
      </c>
      <c r="B47" t="s">
        <v>51</v>
      </c>
      <c r="C47" s="22">
        <v>2.5000000000000001E-2</v>
      </c>
      <c r="D47" s="22">
        <v>2.1999999999999999E-2</v>
      </c>
      <c r="E47" s="22">
        <v>2.9000000000000001E-2</v>
      </c>
      <c r="F47" s="21">
        <v>464.1</v>
      </c>
      <c r="G47">
        <v>408.6</v>
      </c>
      <c r="H47" s="4">
        <v>538.6</v>
      </c>
    </row>
    <row r="48" spans="1:8" x14ac:dyDescent="0.35">
      <c r="A48" s="2">
        <v>2022</v>
      </c>
      <c r="B48" t="s">
        <v>50</v>
      </c>
      <c r="C48" s="22">
        <v>0.04</v>
      </c>
      <c r="D48" s="22">
        <v>3.5999999999999997E-2</v>
      </c>
      <c r="E48" s="22">
        <v>4.5999999999999999E-2</v>
      </c>
      <c r="F48" s="21">
        <v>807.7</v>
      </c>
      <c r="G48">
        <v>726.5</v>
      </c>
      <c r="H48" s="4">
        <v>924.8</v>
      </c>
    </row>
    <row r="49" spans="1:8" x14ac:dyDescent="0.35">
      <c r="A49" s="2">
        <v>2022</v>
      </c>
      <c r="B49" t="s">
        <v>51</v>
      </c>
      <c r="C49" s="22">
        <v>2.4E-2</v>
      </c>
      <c r="D49" s="22">
        <v>2.1000000000000001E-2</v>
      </c>
      <c r="E49" s="22">
        <v>2.8000000000000001E-2</v>
      </c>
      <c r="F49" s="21">
        <v>457.4</v>
      </c>
      <c r="G49">
        <v>400.9</v>
      </c>
      <c r="H49" s="4">
        <v>531</v>
      </c>
    </row>
    <row r="50" spans="1:8" x14ac:dyDescent="0.35">
      <c r="A50" s="2">
        <v>2023</v>
      </c>
      <c r="B50" t="s">
        <v>50</v>
      </c>
      <c r="C50" s="22">
        <v>4.1000000000000002E-2</v>
      </c>
      <c r="D50" s="22">
        <v>3.6999999999999998E-2</v>
      </c>
      <c r="E50" s="22">
        <v>4.7E-2</v>
      </c>
      <c r="F50" s="21">
        <v>820.7</v>
      </c>
      <c r="G50">
        <v>736</v>
      </c>
      <c r="H50" s="4">
        <v>943</v>
      </c>
    </row>
    <row r="51" spans="1:8" x14ac:dyDescent="0.35">
      <c r="A51" s="12">
        <v>2023</v>
      </c>
      <c r="B51" s="14" t="s">
        <v>51</v>
      </c>
      <c r="C51" s="24">
        <v>2.5000000000000001E-2</v>
      </c>
      <c r="D51" s="24">
        <v>2.1000000000000001E-2</v>
      </c>
      <c r="E51" s="24">
        <v>2.9000000000000001E-2</v>
      </c>
      <c r="F51" s="23">
        <v>465.2</v>
      </c>
      <c r="G51" s="14">
        <v>406.1</v>
      </c>
      <c r="H51" s="5">
        <v>539.5</v>
      </c>
    </row>
    <row r="53" spans="1:8" x14ac:dyDescent="0.35">
      <c r="A53" t="s">
        <v>42</v>
      </c>
    </row>
    <row r="55" spans="1:8" x14ac:dyDescent="0.35">
      <c r="A55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26"/>
  <sheetViews>
    <sheetView workbookViewId="0">
      <selection activeCell="M18" sqref="M18"/>
    </sheetView>
  </sheetViews>
  <sheetFormatPr defaultColWidth="10.90625" defaultRowHeight="14.5" x14ac:dyDescent="0.35"/>
  <cols>
    <col min="1" max="1" width="30.7265625" customWidth="1"/>
    <col min="2" max="2" width="8.7265625" customWidth="1"/>
    <col min="3" max="13" width="9.7265625" customWidth="1"/>
  </cols>
  <sheetData>
    <row r="1" spans="1:13" x14ac:dyDescent="0.35">
      <c r="A1" t="s">
        <v>274</v>
      </c>
    </row>
    <row r="3" spans="1:13" x14ac:dyDescent="0.35">
      <c r="A3" s="9" t="s">
        <v>275</v>
      </c>
      <c r="B3" s="8" t="s">
        <v>106</v>
      </c>
      <c r="C3" s="8" t="s">
        <v>109</v>
      </c>
      <c r="D3" s="8" t="s">
        <v>110</v>
      </c>
      <c r="E3" s="8" t="s">
        <v>111</v>
      </c>
      <c r="F3" s="8" t="s">
        <v>112</v>
      </c>
      <c r="G3" s="8" t="s">
        <v>113</v>
      </c>
      <c r="H3" s="8" t="s">
        <v>114</v>
      </c>
      <c r="I3" s="8" t="s">
        <v>115</v>
      </c>
      <c r="J3" s="8" t="s">
        <v>116</v>
      </c>
      <c r="K3" s="8" t="s">
        <v>117</v>
      </c>
      <c r="L3" s="8" t="s">
        <v>118</v>
      </c>
      <c r="M3" s="10" t="s">
        <v>119</v>
      </c>
    </row>
    <row r="4" spans="1:13" x14ac:dyDescent="0.35">
      <c r="A4" s="2" t="s">
        <v>270</v>
      </c>
      <c r="B4">
        <v>247.94</v>
      </c>
      <c r="C4">
        <v>273.42</v>
      </c>
      <c r="D4">
        <v>300.47000000000003</v>
      </c>
      <c r="E4">
        <v>326.48</v>
      </c>
      <c r="F4">
        <v>351.93</v>
      </c>
      <c r="G4">
        <v>379.69</v>
      </c>
      <c r="H4">
        <v>417.82</v>
      </c>
      <c r="I4">
        <v>421.55</v>
      </c>
      <c r="J4">
        <v>476.25</v>
      </c>
      <c r="K4">
        <v>538.92999999999995</v>
      </c>
      <c r="L4">
        <v>593.91</v>
      </c>
      <c r="M4" s="4">
        <v>646.30999999999995</v>
      </c>
    </row>
    <row r="5" spans="1:13" x14ac:dyDescent="0.35">
      <c r="A5" s="2" t="s">
        <v>271</v>
      </c>
      <c r="B5">
        <v>126.79</v>
      </c>
      <c r="C5">
        <v>166.26</v>
      </c>
      <c r="D5">
        <v>201.21</v>
      </c>
      <c r="E5">
        <v>237.08</v>
      </c>
      <c r="F5">
        <v>273.54000000000002</v>
      </c>
      <c r="G5">
        <v>317.02</v>
      </c>
      <c r="H5">
        <v>362.8</v>
      </c>
      <c r="I5">
        <v>369.59</v>
      </c>
      <c r="J5">
        <v>418.91</v>
      </c>
      <c r="K5">
        <v>466.7</v>
      </c>
      <c r="L5">
        <v>518.75</v>
      </c>
      <c r="M5" s="4">
        <v>592.29</v>
      </c>
    </row>
    <row r="6" spans="1:13" x14ac:dyDescent="0.35">
      <c r="A6" s="2" t="s">
        <v>272</v>
      </c>
      <c r="B6">
        <v>145.36000000000001</v>
      </c>
      <c r="C6">
        <v>159.41999999999999</v>
      </c>
      <c r="D6">
        <v>174.76</v>
      </c>
      <c r="E6">
        <v>189.42</v>
      </c>
      <c r="F6">
        <v>199.93</v>
      </c>
      <c r="G6">
        <v>209.83</v>
      </c>
      <c r="H6">
        <v>225.28</v>
      </c>
      <c r="I6">
        <v>227.27</v>
      </c>
      <c r="J6">
        <v>245.03</v>
      </c>
      <c r="K6">
        <v>267.52</v>
      </c>
      <c r="L6">
        <v>289.58</v>
      </c>
      <c r="M6" s="4">
        <v>311.38</v>
      </c>
    </row>
    <row r="7" spans="1:13" x14ac:dyDescent="0.35">
      <c r="A7" s="2" t="s">
        <v>266</v>
      </c>
      <c r="B7">
        <v>140.58000000000001</v>
      </c>
      <c r="C7">
        <v>146.54</v>
      </c>
      <c r="D7">
        <v>150.11000000000001</v>
      </c>
      <c r="E7">
        <v>154.19999999999999</v>
      </c>
      <c r="F7">
        <v>156.79</v>
      </c>
      <c r="G7">
        <v>161.44999999999999</v>
      </c>
      <c r="H7">
        <v>146.44</v>
      </c>
      <c r="I7">
        <v>146.31</v>
      </c>
      <c r="J7">
        <v>165.28</v>
      </c>
      <c r="K7">
        <v>179.85</v>
      </c>
      <c r="L7">
        <v>191.67</v>
      </c>
      <c r="M7" s="4">
        <v>205.37</v>
      </c>
    </row>
    <row r="8" spans="1:13" x14ac:dyDescent="0.35">
      <c r="A8" s="2" t="s">
        <v>267</v>
      </c>
      <c r="B8">
        <v>196.76</v>
      </c>
      <c r="C8">
        <v>198.67</v>
      </c>
      <c r="D8">
        <v>195.17</v>
      </c>
      <c r="E8">
        <v>191.12</v>
      </c>
      <c r="F8">
        <v>190.7</v>
      </c>
      <c r="G8">
        <v>186.95</v>
      </c>
      <c r="H8">
        <v>192.39</v>
      </c>
      <c r="I8">
        <v>175.04</v>
      </c>
      <c r="J8">
        <v>177.26</v>
      </c>
      <c r="K8">
        <v>174.17</v>
      </c>
      <c r="L8">
        <v>170.97</v>
      </c>
      <c r="M8" s="4">
        <v>168.45</v>
      </c>
    </row>
    <row r="9" spans="1:13" x14ac:dyDescent="0.35">
      <c r="A9" s="2" t="s">
        <v>268</v>
      </c>
      <c r="B9">
        <v>118.08</v>
      </c>
      <c r="C9">
        <v>119.1</v>
      </c>
      <c r="D9">
        <v>124.88</v>
      </c>
      <c r="E9">
        <v>129.57</v>
      </c>
      <c r="F9">
        <v>132.4</v>
      </c>
      <c r="G9">
        <v>134.85</v>
      </c>
      <c r="H9">
        <v>138.22999999999999</v>
      </c>
      <c r="I9">
        <v>135.56</v>
      </c>
      <c r="J9">
        <v>141.28</v>
      </c>
      <c r="K9">
        <v>144.72</v>
      </c>
      <c r="L9">
        <v>143.51</v>
      </c>
      <c r="M9" s="4">
        <v>145.58000000000001</v>
      </c>
    </row>
    <row r="10" spans="1:13" x14ac:dyDescent="0.35">
      <c r="A10" s="2" t="s">
        <v>276</v>
      </c>
      <c r="B10">
        <v>0.03</v>
      </c>
      <c r="C10">
        <v>0.02</v>
      </c>
      <c r="D10">
        <v>0.02</v>
      </c>
      <c r="E10">
        <v>0.16</v>
      </c>
      <c r="F10">
        <v>0.28000000000000003</v>
      </c>
      <c r="G10">
        <v>0.41</v>
      </c>
      <c r="H10">
        <v>0.46</v>
      </c>
      <c r="I10">
        <v>46.46</v>
      </c>
      <c r="J10">
        <v>77.5</v>
      </c>
      <c r="K10">
        <v>96.15</v>
      </c>
      <c r="L10">
        <v>109.67</v>
      </c>
      <c r="M10" s="4">
        <v>126.56</v>
      </c>
    </row>
    <row r="11" spans="1:13" x14ac:dyDescent="0.35">
      <c r="A11" s="2" t="s">
        <v>277</v>
      </c>
      <c r="B11">
        <v>82.5</v>
      </c>
      <c r="C11">
        <v>86.44</v>
      </c>
      <c r="D11">
        <v>83.07</v>
      </c>
      <c r="E11">
        <v>81.27</v>
      </c>
      <c r="F11">
        <v>78.709999999999994</v>
      </c>
      <c r="G11">
        <v>77.489999999999995</v>
      </c>
      <c r="H11">
        <v>75.599999999999994</v>
      </c>
      <c r="I11">
        <v>65.81</v>
      </c>
      <c r="J11">
        <v>67.78</v>
      </c>
      <c r="K11">
        <v>65.510000000000005</v>
      </c>
      <c r="L11">
        <v>64.2</v>
      </c>
      <c r="M11" s="4">
        <v>65.5</v>
      </c>
    </row>
    <row r="12" spans="1:13" x14ac:dyDescent="0.35">
      <c r="A12" s="2" t="s">
        <v>278</v>
      </c>
      <c r="B12">
        <v>0</v>
      </c>
      <c r="C12">
        <v>0.01</v>
      </c>
      <c r="D12">
        <v>0.03</v>
      </c>
      <c r="E12">
        <v>0.04</v>
      </c>
      <c r="F12">
        <v>0.04</v>
      </c>
      <c r="G12">
        <v>0.04</v>
      </c>
      <c r="H12">
        <v>0.04</v>
      </c>
      <c r="I12">
        <v>16.91</v>
      </c>
      <c r="J12">
        <v>26.21</v>
      </c>
      <c r="K12">
        <v>35.369999999999997</v>
      </c>
      <c r="L12">
        <v>41.48</v>
      </c>
      <c r="M12" s="4">
        <v>46.1</v>
      </c>
    </row>
    <row r="13" spans="1:13" x14ac:dyDescent="0.35">
      <c r="A13" s="2" t="s">
        <v>279</v>
      </c>
      <c r="B13">
        <v>52.87</v>
      </c>
      <c r="C13">
        <v>51.94</v>
      </c>
      <c r="D13">
        <v>49.97</v>
      </c>
      <c r="E13">
        <v>46.7</v>
      </c>
      <c r="F13">
        <v>44.21</v>
      </c>
      <c r="G13">
        <v>42.26</v>
      </c>
      <c r="H13">
        <v>40.520000000000003</v>
      </c>
      <c r="I13">
        <v>37.5</v>
      </c>
      <c r="J13">
        <v>36.9</v>
      </c>
      <c r="K13">
        <v>35.74</v>
      </c>
      <c r="L13">
        <v>34.619999999999997</v>
      </c>
      <c r="M13" s="4">
        <v>33.58</v>
      </c>
    </row>
    <row r="14" spans="1:13" x14ac:dyDescent="0.35">
      <c r="A14" s="2" t="s">
        <v>280</v>
      </c>
      <c r="B14">
        <v>8.44</v>
      </c>
      <c r="C14">
        <v>9.11</v>
      </c>
      <c r="D14">
        <v>11.26</v>
      </c>
      <c r="E14">
        <v>12.55</v>
      </c>
      <c r="F14">
        <v>12.6</v>
      </c>
      <c r="G14">
        <v>12.94</v>
      </c>
      <c r="H14">
        <v>13.93</v>
      </c>
      <c r="I14">
        <v>12.37</v>
      </c>
      <c r="J14">
        <v>14.29</v>
      </c>
      <c r="K14">
        <v>16.75</v>
      </c>
      <c r="L14">
        <v>13.85</v>
      </c>
      <c r="M14" s="4">
        <v>13.79</v>
      </c>
    </row>
    <row r="15" spans="1:13" x14ac:dyDescent="0.35">
      <c r="A15" s="2" t="s">
        <v>281</v>
      </c>
      <c r="B15">
        <v>54.22</v>
      </c>
      <c r="C15">
        <v>55.57</v>
      </c>
      <c r="D15">
        <v>56.55</v>
      </c>
      <c r="E15">
        <v>56.14</v>
      </c>
      <c r="F15">
        <v>53.62</v>
      </c>
      <c r="G15">
        <v>51.24</v>
      </c>
      <c r="H15">
        <v>49.59</v>
      </c>
      <c r="I15">
        <v>44.74</v>
      </c>
      <c r="J15">
        <v>45.64</v>
      </c>
      <c r="K15">
        <v>0.12</v>
      </c>
      <c r="L15">
        <v>0.09</v>
      </c>
      <c r="M15" s="4">
        <v>0.1</v>
      </c>
    </row>
    <row r="16" spans="1:13" x14ac:dyDescent="0.35">
      <c r="A16" s="2" t="s">
        <v>269</v>
      </c>
      <c r="B16">
        <v>19.39</v>
      </c>
      <c r="C16">
        <v>18.73</v>
      </c>
      <c r="D16">
        <v>24.54</v>
      </c>
      <c r="E16">
        <v>23.97</v>
      </c>
      <c r="F16">
        <v>25.44</v>
      </c>
      <c r="G16">
        <v>25.37</v>
      </c>
      <c r="H16">
        <v>27.22</v>
      </c>
      <c r="I16">
        <v>27.05</v>
      </c>
      <c r="J16">
        <v>26.11</v>
      </c>
      <c r="K16">
        <v>24.74</v>
      </c>
      <c r="L16">
        <v>25.88</v>
      </c>
      <c r="M16" s="4">
        <v>27.52</v>
      </c>
    </row>
    <row r="17" spans="1:13" x14ac:dyDescent="0.35">
      <c r="A17" s="12" t="s">
        <v>282</v>
      </c>
      <c r="B17" s="14">
        <v>953.78</v>
      </c>
      <c r="C17" s="14">
        <v>1025.18</v>
      </c>
      <c r="D17" s="14">
        <v>1091.33</v>
      </c>
      <c r="E17" s="14">
        <v>1153.92</v>
      </c>
      <c r="F17" s="14">
        <v>1213.52</v>
      </c>
      <c r="G17" s="14">
        <v>1282.1300000000001</v>
      </c>
      <c r="H17" s="14">
        <v>1353.99</v>
      </c>
      <c r="I17" s="14">
        <v>1379.74</v>
      </c>
      <c r="J17" s="14">
        <v>1518.92</v>
      </c>
      <c r="K17" s="14">
        <v>1619.55</v>
      </c>
      <c r="L17" s="14">
        <v>1741.35</v>
      </c>
      <c r="M17" s="5">
        <v>1884.12</v>
      </c>
    </row>
    <row r="19" spans="1:13" x14ac:dyDescent="0.35">
      <c r="A19" t="s">
        <v>73</v>
      </c>
    </row>
    <row r="21" spans="1:13" x14ac:dyDescent="0.35">
      <c r="A21" t="s">
        <v>228</v>
      </c>
    </row>
    <row r="22" spans="1:13" x14ac:dyDescent="0.35">
      <c r="A22" t="s">
        <v>229</v>
      </c>
    </row>
    <row r="23" spans="1:13" x14ac:dyDescent="0.35">
      <c r="A23" t="s">
        <v>228</v>
      </c>
    </row>
    <row r="24" spans="1:13" x14ac:dyDescent="0.35">
      <c r="A24" t="s">
        <v>229</v>
      </c>
    </row>
    <row r="26" spans="1:13" x14ac:dyDescent="0.35">
      <c r="A26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94"/>
  <sheetViews>
    <sheetView topLeftCell="A79" workbookViewId="0">
      <selection activeCell="A94" sqref="A94"/>
    </sheetView>
  </sheetViews>
  <sheetFormatPr defaultColWidth="10.90625" defaultRowHeight="14.5" x14ac:dyDescent="0.35"/>
  <cols>
    <col min="1" max="1" width="6.7265625" customWidth="1"/>
    <col min="2" max="2" width="29.7265625" customWidth="1"/>
    <col min="3" max="3" width="25.7265625" customWidth="1"/>
  </cols>
  <sheetData>
    <row r="1" spans="1:3" x14ac:dyDescent="0.35">
      <c r="A1" t="s">
        <v>284</v>
      </c>
    </row>
    <row r="3" spans="1:3" x14ac:dyDescent="0.35">
      <c r="A3" s="9" t="s">
        <v>4</v>
      </c>
      <c r="B3" s="8" t="s">
        <v>265</v>
      </c>
      <c r="C3" s="10" t="s">
        <v>245</v>
      </c>
    </row>
    <row r="4" spans="1:3" x14ac:dyDescent="0.35">
      <c r="A4" s="2">
        <v>2013</v>
      </c>
      <c r="B4" t="s">
        <v>279</v>
      </c>
      <c r="C4" s="109">
        <v>2.2000000000000002</v>
      </c>
    </row>
    <row r="5" spans="1:3" x14ac:dyDescent="0.35">
      <c r="A5" s="2">
        <v>2013</v>
      </c>
      <c r="B5" t="s">
        <v>266</v>
      </c>
      <c r="C5" s="109">
        <v>2.85</v>
      </c>
    </row>
    <row r="6" spans="1:3" x14ac:dyDescent="0.35">
      <c r="A6" s="2">
        <v>2013</v>
      </c>
      <c r="B6" t="s">
        <v>280</v>
      </c>
      <c r="C6" s="109">
        <v>0.84</v>
      </c>
    </row>
    <row r="7" spans="1:3" x14ac:dyDescent="0.35">
      <c r="A7" s="2">
        <v>2013</v>
      </c>
      <c r="B7" t="s">
        <v>267</v>
      </c>
      <c r="C7" s="109">
        <v>0.69</v>
      </c>
    </row>
    <row r="8" spans="1:3" x14ac:dyDescent="0.35">
      <c r="A8" s="2">
        <v>2013</v>
      </c>
      <c r="B8" t="s">
        <v>268</v>
      </c>
      <c r="C8" s="109">
        <v>0.59</v>
      </c>
    </row>
    <row r="9" spans="1:3" x14ac:dyDescent="0.35">
      <c r="A9" s="2">
        <v>2013</v>
      </c>
      <c r="B9" t="s">
        <v>269</v>
      </c>
      <c r="C9" s="109">
        <v>1.3</v>
      </c>
    </row>
    <row r="10" spans="1:3" x14ac:dyDescent="0.35">
      <c r="A10" s="2">
        <v>2013</v>
      </c>
      <c r="B10" t="s">
        <v>270</v>
      </c>
      <c r="C10" s="109">
        <v>9.26</v>
      </c>
    </row>
    <row r="11" spans="1:3" x14ac:dyDescent="0.35">
      <c r="A11" s="2">
        <v>2014</v>
      </c>
      <c r="B11" t="s">
        <v>279</v>
      </c>
      <c r="C11" s="109">
        <v>2.2599999999999998</v>
      </c>
    </row>
    <row r="12" spans="1:3" x14ac:dyDescent="0.35">
      <c r="A12" s="2">
        <v>2014</v>
      </c>
      <c r="B12" t="s">
        <v>266</v>
      </c>
      <c r="C12" s="109">
        <v>3.54</v>
      </c>
    </row>
    <row r="13" spans="1:3" x14ac:dyDescent="0.35">
      <c r="A13" s="2">
        <v>2014</v>
      </c>
      <c r="B13" t="s">
        <v>280</v>
      </c>
      <c r="C13" s="109">
        <v>1.04</v>
      </c>
    </row>
    <row r="14" spans="1:3" x14ac:dyDescent="0.35">
      <c r="A14" s="2">
        <v>2014</v>
      </c>
      <c r="B14" t="s">
        <v>267</v>
      </c>
      <c r="C14" s="109">
        <v>0.73</v>
      </c>
    </row>
    <row r="15" spans="1:3" x14ac:dyDescent="0.35">
      <c r="A15" s="2">
        <v>2014</v>
      </c>
      <c r="B15" t="s">
        <v>268</v>
      </c>
      <c r="C15" s="109">
        <v>0.62</v>
      </c>
    </row>
    <row r="16" spans="1:3" x14ac:dyDescent="0.35">
      <c r="A16" s="2">
        <v>2014</v>
      </c>
      <c r="B16" t="s">
        <v>269</v>
      </c>
      <c r="C16" s="109">
        <v>1.43</v>
      </c>
    </row>
    <row r="17" spans="1:3" x14ac:dyDescent="0.35">
      <c r="A17" s="2">
        <v>2014</v>
      </c>
      <c r="B17" t="s">
        <v>270</v>
      </c>
      <c r="C17" s="109">
        <v>11.13</v>
      </c>
    </row>
    <row r="18" spans="1:3" x14ac:dyDescent="0.35">
      <c r="A18" s="2">
        <v>2015</v>
      </c>
      <c r="B18" t="s">
        <v>279</v>
      </c>
      <c r="C18" s="109">
        <v>2.29</v>
      </c>
    </row>
    <row r="19" spans="1:3" x14ac:dyDescent="0.35">
      <c r="A19" s="2">
        <v>2015</v>
      </c>
      <c r="B19" t="s">
        <v>266</v>
      </c>
      <c r="C19" s="109">
        <v>4.03</v>
      </c>
    </row>
    <row r="20" spans="1:3" x14ac:dyDescent="0.35">
      <c r="A20" s="2">
        <v>2015</v>
      </c>
      <c r="B20" t="s">
        <v>280</v>
      </c>
      <c r="C20" s="109">
        <v>1.25</v>
      </c>
    </row>
    <row r="21" spans="1:3" x14ac:dyDescent="0.35">
      <c r="A21" s="2">
        <v>2015</v>
      </c>
      <c r="B21" t="s">
        <v>267</v>
      </c>
      <c r="C21" s="109">
        <v>0.76</v>
      </c>
    </row>
    <row r="22" spans="1:3" x14ac:dyDescent="0.35">
      <c r="A22" s="2">
        <v>2015</v>
      </c>
      <c r="B22" t="s">
        <v>268</v>
      </c>
      <c r="C22" s="109">
        <v>0.61</v>
      </c>
    </row>
    <row r="23" spans="1:3" x14ac:dyDescent="0.35">
      <c r="A23" s="2">
        <v>2015</v>
      </c>
      <c r="B23" t="s">
        <v>269</v>
      </c>
      <c r="C23" s="109">
        <v>1.65</v>
      </c>
    </row>
    <row r="24" spans="1:3" x14ac:dyDescent="0.35">
      <c r="A24" s="2">
        <v>2015</v>
      </c>
      <c r="B24" t="s">
        <v>270</v>
      </c>
      <c r="C24" s="109">
        <v>12.97</v>
      </c>
    </row>
    <row r="25" spans="1:3" x14ac:dyDescent="0.35">
      <c r="A25" s="2">
        <v>2016</v>
      </c>
      <c r="B25" t="s">
        <v>279</v>
      </c>
      <c r="C25" s="109">
        <v>2.12</v>
      </c>
    </row>
    <row r="26" spans="1:3" x14ac:dyDescent="0.35">
      <c r="A26" s="2">
        <v>2016</v>
      </c>
      <c r="B26" t="s">
        <v>266</v>
      </c>
      <c r="C26" s="109">
        <v>4.68</v>
      </c>
    </row>
    <row r="27" spans="1:3" x14ac:dyDescent="0.35">
      <c r="A27" s="2">
        <v>2016</v>
      </c>
      <c r="B27" t="s">
        <v>280</v>
      </c>
      <c r="C27" s="109">
        <v>1.51</v>
      </c>
    </row>
    <row r="28" spans="1:3" x14ac:dyDescent="0.35">
      <c r="A28" s="2">
        <v>2016</v>
      </c>
      <c r="B28" t="s">
        <v>267</v>
      </c>
      <c r="C28" s="109">
        <v>0.87</v>
      </c>
    </row>
    <row r="29" spans="1:3" x14ac:dyDescent="0.35">
      <c r="A29" s="2">
        <v>2016</v>
      </c>
      <c r="B29" t="s">
        <v>268</v>
      </c>
      <c r="C29" s="109">
        <v>0.69</v>
      </c>
    </row>
    <row r="30" spans="1:3" x14ac:dyDescent="0.35">
      <c r="A30" s="2">
        <v>2016</v>
      </c>
      <c r="B30" t="s">
        <v>269</v>
      </c>
      <c r="C30" s="109">
        <v>1.89</v>
      </c>
    </row>
    <row r="31" spans="1:3" x14ac:dyDescent="0.35">
      <c r="A31" s="2">
        <v>2016</v>
      </c>
      <c r="B31" t="s">
        <v>270</v>
      </c>
      <c r="C31" s="109">
        <v>14.81</v>
      </c>
    </row>
    <row r="32" spans="1:3" x14ac:dyDescent="0.35">
      <c r="A32" s="2">
        <v>2017</v>
      </c>
      <c r="B32" t="s">
        <v>279</v>
      </c>
      <c r="C32" s="109">
        <v>2.1</v>
      </c>
    </row>
    <row r="33" spans="1:3" x14ac:dyDescent="0.35">
      <c r="A33" s="2">
        <v>2017</v>
      </c>
      <c r="B33" t="s">
        <v>266</v>
      </c>
      <c r="C33" s="109">
        <v>6.22</v>
      </c>
    </row>
    <row r="34" spans="1:3" x14ac:dyDescent="0.35">
      <c r="A34" s="2">
        <v>2017</v>
      </c>
      <c r="B34" t="s">
        <v>280</v>
      </c>
      <c r="C34" s="109">
        <v>1.71</v>
      </c>
    </row>
    <row r="35" spans="1:3" x14ac:dyDescent="0.35">
      <c r="A35" s="2">
        <v>2017</v>
      </c>
      <c r="B35" t="s">
        <v>267</v>
      </c>
      <c r="C35" s="109">
        <v>0.94</v>
      </c>
    </row>
    <row r="36" spans="1:3" x14ac:dyDescent="0.35">
      <c r="A36" s="2">
        <v>2017</v>
      </c>
      <c r="B36" t="s">
        <v>269</v>
      </c>
      <c r="C36" s="109">
        <v>2.16</v>
      </c>
    </row>
    <row r="37" spans="1:3" x14ac:dyDescent="0.35">
      <c r="A37" s="2">
        <v>2017</v>
      </c>
      <c r="B37" t="s">
        <v>270</v>
      </c>
      <c r="C37" s="109">
        <v>17.190000000000001</v>
      </c>
    </row>
    <row r="38" spans="1:3" x14ac:dyDescent="0.35">
      <c r="A38" s="2">
        <v>2017</v>
      </c>
      <c r="B38" t="s">
        <v>271</v>
      </c>
      <c r="C38" s="109">
        <v>0.87</v>
      </c>
    </row>
    <row r="39" spans="1:3" x14ac:dyDescent="0.35">
      <c r="A39" s="2">
        <v>2018</v>
      </c>
      <c r="B39" t="s">
        <v>279</v>
      </c>
      <c r="C39" s="109">
        <v>2.16</v>
      </c>
    </row>
    <row r="40" spans="1:3" x14ac:dyDescent="0.35">
      <c r="A40" s="2">
        <v>2018</v>
      </c>
      <c r="B40" t="s">
        <v>266</v>
      </c>
      <c r="C40" s="109">
        <v>8.4700000000000006</v>
      </c>
    </row>
    <row r="41" spans="1:3" x14ac:dyDescent="0.35">
      <c r="A41" s="2">
        <v>2018</v>
      </c>
      <c r="B41" t="s">
        <v>280</v>
      </c>
      <c r="C41" s="109">
        <v>2.0299999999999998</v>
      </c>
    </row>
    <row r="42" spans="1:3" x14ac:dyDescent="0.35">
      <c r="A42" s="2">
        <v>2018</v>
      </c>
      <c r="B42" t="s">
        <v>267</v>
      </c>
      <c r="C42" s="109">
        <v>1.25</v>
      </c>
    </row>
    <row r="43" spans="1:3" x14ac:dyDescent="0.35">
      <c r="A43" s="2">
        <v>2018</v>
      </c>
      <c r="B43" t="s">
        <v>269</v>
      </c>
      <c r="C43" s="109">
        <v>2.8</v>
      </c>
    </row>
    <row r="44" spans="1:3" x14ac:dyDescent="0.35">
      <c r="A44" s="2">
        <v>2018</v>
      </c>
      <c r="B44" t="s">
        <v>270</v>
      </c>
      <c r="C44" s="109">
        <v>20.86</v>
      </c>
    </row>
    <row r="45" spans="1:3" x14ac:dyDescent="0.35">
      <c r="A45" s="2">
        <v>2018</v>
      </c>
      <c r="B45" t="s">
        <v>271</v>
      </c>
      <c r="C45" s="109">
        <v>1.31</v>
      </c>
    </row>
    <row r="46" spans="1:3" x14ac:dyDescent="0.35">
      <c r="A46" s="2">
        <v>2019</v>
      </c>
      <c r="B46" t="s">
        <v>279</v>
      </c>
      <c r="C46" s="109">
        <v>2.2400000000000002</v>
      </c>
    </row>
    <row r="47" spans="1:3" x14ac:dyDescent="0.35">
      <c r="A47" s="2">
        <v>2019</v>
      </c>
      <c r="B47" t="s">
        <v>266</v>
      </c>
      <c r="C47" s="109">
        <v>9.68</v>
      </c>
    </row>
    <row r="48" spans="1:3" x14ac:dyDescent="0.35">
      <c r="A48" s="2">
        <v>2019</v>
      </c>
      <c r="B48" t="s">
        <v>280</v>
      </c>
      <c r="C48" s="109">
        <v>2.42</v>
      </c>
    </row>
    <row r="49" spans="1:3" x14ac:dyDescent="0.35">
      <c r="A49" s="2">
        <v>2019</v>
      </c>
      <c r="B49" t="s">
        <v>269</v>
      </c>
      <c r="C49" s="109">
        <v>3.38</v>
      </c>
    </row>
    <row r="50" spans="1:3" x14ac:dyDescent="0.35">
      <c r="A50" s="2">
        <v>2019</v>
      </c>
      <c r="B50" t="s">
        <v>270</v>
      </c>
      <c r="C50" s="109">
        <v>24.45</v>
      </c>
    </row>
    <row r="51" spans="1:3" x14ac:dyDescent="0.35">
      <c r="A51" s="2">
        <v>2019</v>
      </c>
      <c r="B51" t="s">
        <v>271</v>
      </c>
      <c r="C51" s="109">
        <v>1.64</v>
      </c>
    </row>
    <row r="52" spans="1:3" x14ac:dyDescent="0.35">
      <c r="A52" s="2">
        <v>2019</v>
      </c>
      <c r="B52" t="s">
        <v>272</v>
      </c>
      <c r="C52" s="109">
        <v>1.53</v>
      </c>
    </row>
    <row r="53" spans="1:3" x14ac:dyDescent="0.35">
      <c r="A53" s="2">
        <v>2020</v>
      </c>
      <c r="B53" t="s">
        <v>279</v>
      </c>
      <c r="C53" s="109">
        <v>1.83</v>
      </c>
    </row>
    <row r="54" spans="1:3" x14ac:dyDescent="0.35">
      <c r="A54" s="2">
        <v>2020</v>
      </c>
      <c r="B54" t="s">
        <v>266</v>
      </c>
      <c r="C54" s="109">
        <v>10.73</v>
      </c>
    </row>
    <row r="55" spans="1:3" x14ac:dyDescent="0.35">
      <c r="A55" s="2">
        <v>2020</v>
      </c>
      <c r="B55" t="s">
        <v>280</v>
      </c>
      <c r="C55" s="109">
        <v>2.1</v>
      </c>
    </row>
    <row r="56" spans="1:3" x14ac:dyDescent="0.35">
      <c r="A56" s="2">
        <v>2020</v>
      </c>
      <c r="B56" t="s">
        <v>269</v>
      </c>
      <c r="C56" s="109">
        <v>3.63</v>
      </c>
    </row>
    <row r="57" spans="1:3" x14ac:dyDescent="0.35">
      <c r="A57" s="2">
        <v>2020</v>
      </c>
      <c r="B57" t="s">
        <v>270</v>
      </c>
      <c r="C57" s="109">
        <v>24.88</v>
      </c>
    </row>
    <row r="58" spans="1:3" x14ac:dyDescent="0.35">
      <c r="A58" s="2">
        <v>2020</v>
      </c>
      <c r="B58" t="s">
        <v>271</v>
      </c>
      <c r="C58" s="109">
        <v>1.79</v>
      </c>
    </row>
    <row r="59" spans="1:3" x14ac:dyDescent="0.35">
      <c r="A59" s="2">
        <v>2020</v>
      </c>
      <c r="B59" t="s">
        <v>272</v>
      </c>
      <c r="C59" s="109">
        <v>1.95</v>
      </c>
    </row>
    <row r="60" spans="1:3" x14ac:dyDescent="0.35">
      <c r="A60" s="2">
        <v>2021</v>
      </c>
      <c r="B60" t="s">
        <v>279</v>
      </c>
      <c r="C60" s="109">
        <v>2.16</v>
      </c>
    </row>
    <row r="61" spans="1:3" x14ac:dyDescent="0.35">
      <c r="A61" s="2">
        <v>2021</v>
      </c>
      <c r="B61" t="s">
        <v>266</v>
      </c>
      <c r="C61" s="109">
        <v>17.07</v>
      </c>
    </row>
    <row r="62" spans="1:3" x14ac:dyDescent="0.35">
      <c r="A62" s="2">
        <v>2021</v>
      </c>
      <c r="B62" t="s">
        <v>280</v>
      </c>
      <c r="C62" s="109">
        <v>2.99</v>
      </c>
    </row>
    <row r="63" spans="1:3" x14ac:dyDescent="0.35">
      <c r="A63" s="2">
        <v>2021</v>
      </c>
      <c r="B63" t="s">
        <v>269</v>
      </c>
      <c r="C63" s="109">
        <v>4.91</v>
      </c>
    </row>
    <row r="64" spans="1:3" x14ac:dyDescent="0.35">
      <c r="A64" s="2">
        <v>2021</v>
      </c>
      <c r="B64" t="s">
        <v>270</v>
      </c>
      <c r="C64" s="109">
        <v>34.979999999999997</v>
      </c>
    </row>
    <row r="65" spans="1:3" x14ac:dyDescent="0.35">
      <c r="A65" s="2">
        <v>2021</v>
      </c>
      <c r="B65" t="s">
        <v>271</v>
      </c>
      <c r="C65" s="109">
        <v>2.85</v>
      </c>
    </row>
    <row r="66" spans="1:3" x14ac:dyDescent="0.35">
      <c r="A66" s="2">
        <v>2021</v>
      </c>
      <c r="B66" t="s">
        <v>272</v>
      </c>
      <c r="C66" s="109">
        <v>2.85</v>
      </c>
    </row>
    <row r="67" spans="1:3" x14ac:dyDescent="0.35">
      <c r="A67" s="2">
        <v>2022</v>
      </c>
      <c r="B67" t="s">
        <v>266</v>
      </c>
      <c r="C67" s="109">
        <v>24.12</v>
      </c>
    </row>
    <row r="68" spans="1:3" x14ac:dyDescent="0.35">
      <c r="A68" s="2">
        <v>2022</v>
      </c>
      <c r="B68" t="s">
        <v>280</v>
      </c>
      <c r="C68" s="109">
        <v>4.18</v>
      </c>
    </row>
    <row r="69" spans="1:3" x14ac:dyDescent="0.35">
      <c r="A69" s="2">
        <v>2022</v>
      </c>
      <c r="B69" t="s">
        <v>267</v>
      </c>
      <c r="C69" s="109">
        <v>2.66</v>
      </c>
    </row>
    <row r="70" spans="1:3" x14ac:dyDescent="0.35">
      <c r="A70" s="2">
        <v>2022</v>
      </c>
      <c r="B70" t="s">
        <v>269</v>
      </c>
      <c r="C70" s="109">
        <v>6.12</v>
      </c>
    </row>
    <row r="71" spans="1:3" x14ac:dyDescent="0.35">
      <c r="A71" s="2">
        <v>2022</v>
      </c>
      <c r="B71" t="s">
        <v>270</v>
      </c>
      <c r="C71" s="109">
        <v>47.57</v>
      </c>
    </row>
    <row r="72" spans="1:3" x14ac:dyDescent="0.35">
      <c r="A72" s="2">
        <v>2022</v>
      </c>
      <c r="B72" t="s">
        <v>271</v>
      </c>
      <c r="C72" s="109">
        <v>4.32</v>
      </c>
    </row>
    <row r="73" spans="1:3" x14ac:dyDescent="0.35">
      <c r="A73" s="2">
        <v>2022</v>
      </c>
      <c r="B73" t="s">
        <v>272</v>
      </c>
      <c r="C73" s="109">
        <v>4.67</v>
      </c>
    </row>
    <row r="74" spans="1:3" x14ac:dyDescent="0.35">
      <c r="A74" s="2">
        <v>2023</v>
      </c>
      <c r="B74" t="s">
        <v>266</v>
      </c>
      <c r="C74" s="109">
        <v>26.81</v>
      </c>
    </row>
    <row r="75" spans="1:3" x14ac:dyDescent="0.35">
      <c r="A75" s="2">
        <v>2023</v>
      </c>
      <c r="B75" t="s">
        <v>280</v>
      </c>
      <c r="C75" s="109">
        <v>3.5</v>
      </c>
    </row>
    <row r="76" spans="1:3" x14ac:dyDescent="0.35">
      <c r="A76" s="2">
        <v>2023</v>
      </c>
      <c r="B76" t="s">
        <v>267</v>
      </c>
      <c r="C76" s="109">
        <v>2.57</v>
      </c>
    </row>
    <row r="77" spans="1:3" x14ac:dyDescent="0.35">
      <c r="A77" s="2">
        <v>2023</v>
      </c>
      <c r="B77" t="s">
        <v>269</v>
      </c>
      <c r="C77" s="109">
        <v>6.71</v>
      </c>
    </row>
    <row r="78" spans="1:3" x14ac:dyDescent="0.35">
      <c r="A78" s="2">
        <v>2023</v>
      </c>
      <c r="B78" t="s">
        <v>270</v>
      </c>
      <c r="C78" s="109">
        <v>50.87</v>
      </c>
    </row>
    <row r="79" spans="1:3" x14ac:dyDescent="0.35">
      <c r="A79" s="2">
        <v>2023</v>
      </c>
      <c r="B79" t="s">
        <v>271</v>
      </c>
      <c r="C79" s="109">
        <v>5.1100000000000003</v>
      </c>
    </row>
    <row r="80" spans="1:3" x14ac:dyDescent="0.35">
      <c r="A80" s="2">
        <v>2023</v>
      </c>
      <c r="B80" t="s">
        <v>272</v>
      </c>
      <c r="C80" s="109">
        <v>5.68</v>
      </c>
    </row>
    <row r="81" spans="1:3" x14ac:dyDescent="0.35">
      <c r="A81" s="2">
        <v>2024</v>
      </c>
      <c r="B81" t="s">
        <v>279</v>
      </c>
      <c r="C81" s="109">
        <v>2.44</v>
      </c>
    </row>
    <row r="82" spans="1:3" x14ac:dyDescent="0.35">
      <c r="A82" s="2">
        <v>2024</v>
      </c>
      <c r="B82" t="s">
        <v>266</v>
      </c>
      <c r="C82" s="109">
        <v>27.16</v>
      </c>
    </row>
    <row r="83" spans="1:3" x14ac:dyDescent="0.35">
      <c r="A83" s="2">
        <v>2024</v>
      </c>
      <c r="B83" t="s">
        <v>280</v>
      </c>
      <c r="C83" s="109">
        <v>3.49</v>
      </c>
    </row>
    <row r="84" spans="1:3" x14ac:dyDescent="0.35">
      <c r="A84" s="2">
        <v>2024</v>
      </c>
      <c r="B84" t="s">
        <v>269</v>
      </c>
      <c r="C84" s="109">
        <v>6.69</v>
      </c>
    </row>
    <row r="85" spans="1:3" x14ac:dyDescent="0.35">
      <c r="A85" s="2">
        <v>2024</v>
      </c>
      <c r="B85" t="s">
        <v>270</v>
      </c>
      <c r="C85" s="109">
        <v>52.84</v>
      </c>
    </row>
    <row r="86" spans="1:3" x14ac:dyDescent="0.35">
      <c r="A86" s="2">
        <v>2024</v>
      </c>
      <c r="B86" t="s">
        <v>271</v>
      </c>
      <c r="C86" s="109">
        <v>5.43</v>
      </c>
    </row>
    <row r="87" spans="1:3" x14ac:dyDescent="0.35">
      <c r="A87" s="12">
        <v>2024</v>
      </c>
      <c r="B87" s="14" t="s">
        <v>272</v>
      </c>
      <c r="C87" s="110">
        <v>5.95</v>
      </c>
    </row>
    <row r="89" spans="1:3" x14ac:dyDescent="0.35">
      <c r="A89" t="s">
        <v>73</v>
      </c>
    </row>
    <row r="91" spans="1:3" x14ac:dyDescent="0.35">
      <c r="A91" t="s">
        <v>228</v>
      </c>
    </row>
    <row r="92" spans="1:3" x14ac:dyDescent="0.35">
      <c r="A92" t="s">
        <v>229</v>
      </c>
    </row>
    <row r="94" spans="1:3" x14ac:dyDescent="0.35">
      <c r="A94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94"/>
  <sheetViews>
    <sheetView zoomScale="85" zoomScaleNormal="85" workbookViewId="0"/>
  </sheetViews>
  <sheetFormatPr defaultColWidth="10.90625" defaultRowHeight="14.5" x14ac:dyDescent="0.35"/>
  <cols>
    <col min="1" max="1" width="6.7265625" customWidth="1"/>
    <col min="2" max="3" width="29.7265625" customWidth="1"/>
  </cols>
  <sheetData>
    <row r="1" spans="1:3" x14ac:dyDescent="0.35">
      <c r="A1" t="s">
        <v>286</v>
      </c>
    </row>
    <row r="3" spans="1:3" x14ac:dyDescent="0.35">
      <c r="A3" s="9" t="s">
        <v>4</v>
      </c>
      <c r="B3" s="8" t="s">
        <v>275</v>
      </c>
      <c r="C3" s="10" t="s">
        <v>287</v>
      </c>
    </row>
    <row r="4" spans="1:3" x14ac:dyDescent="0.35">
      <c r="A4" s="2">
        <v>2013</v>
      </c>
      <c r="B4" t="s">
        <v>279</v>
      </c>
      <c r="C4" s="86">
        <v>14.36</v>
      </c>
    </row>
    <row r="5" spans="1:3" x14ac:dyDescent="0.35">
      <c r="A5" s="2">
        <v>2013</v>
      </c>
      <c r="B5" t="s">
        <v>266</v>
      </c>
      <c r="C5" s="86">
        <v>7.65</v>
      </c>
    </row>
    <row r="6" spans="1:3" x14ac:dyDescent="0.35">
      <c r="A6" s="2">
        <v>2013</v>
      </c>
      <c r="B6" t="s">
        <v>267</v>
      </c>
      <c r="C6" s="86">
        <v>19.190000000000001</v>
      </c>
    </row>
    <row r="7" spans="1:3" x14ac:dyDescent="0.35">
      <c r="A7" s="2">
        <v>2013</v>
      </c>
      <c r="B7" t="s">
        <v>268</v>
      </c>
      <c r="C7" s="86">
        <v>6.98</v>
      </c>
    </row>
    <row r="8" spans="1:3" x14ac:dyDescent="0.35">
      <c r="A8" s="2">
        <v>2013</v>
      </c>
      <c r="B8" t="s">
        <v>269</v>
      </c>
      <c r="C8" s="86">
        <v>14.08</v>
      </c>
    </row>
    <row r="9" spans="1:3" x14ac:dyDescent="0.35">
      <c r="A9" s="2">
        <v>2013</v>
      </c>
      <c r="B9" t="s">
        <v>270</v>
      </c>
      <c r="C9" s="86">
        <v>16.59</v>
      </c>
    </row>
    <row r="10" spans="1:3" x14ac:dyDescent="0.35">
      <c r="A10" s="2">
        <v>2013</v>
      </c>
      <c r="B10" t="s">
        <v>272</v>
      </c>
      <c r="C10" s="86">
        <v>21.62</v>
      </c>
    </row>
    <row r="11" spans="1:3" x14ac:dyDescent="0.35">
      <c r="A11" s="2">
        <v>2014</v>
      </c>
      <c r="B11" t="s">
        <v>279</v>
      </c>
      <c r="C11" s="86">
        <v>14.57</v>
      </c>
    </row>
    <row r="12" spans="1:3" x14ac:dyDescent="0.35">
      <c r="A12" s="2">
        <v>2014</v>
      </c>
      <c r="B12" t="s">
        <v>266</v>
      </c>
      <c r="C12" s="86">
        <v>8.1999999999999993</v>
      </c>
    </row>
    <row r="13" spans="1:3" x14ac:dyDescent="0.35">
      <c r="A13" s="2">
        <v>2014</v>
      </c>
      <c r="B13" t="s">
        <v>267</v>
      </c>
      <c r="C13" s="86">
        <v>19.63</v>
      </c>
    </row>
    <row r="14" spans="1:3" x14ac:dyDescent="0.35">
      <c r="A14" s="2">
        <v>2014</v>
      </c>
      <c r="B14" t="s">
        <v>268</v>
      </c>
      <c r="C14" s="86">
        <v>7.21</v>
      </c>
    </row>
    <row r="15" spans="1:3" x14ac:dyDescent="0.35">
      <c r="A15" s="2">
        <v>2014</v>
      </c>
      <c r="B15" t="s">
        <v>269</v>
      </c>
      <c r="C15" s="86">
        <v>15.41</v>
      </c>
    </row>
    <row r="16" spans="1:3" x14ac:dyDescent="0.35">
      <c r="A16" s="2">
        <v>2014</v>
      </c>
      <c r="B16" t="s">
        <v>270</v>
      </c>
      <c r="C16" s="86">
        <v>18.89</v>
      </c>
    </row>
    <row r="17" spans="1:3" x14ac:dyDescent="0.35">
      <c r="A17" s="2">
        <v>2014</v>
      </c>
      <c r="B17" t="s">
        <v>272</v>
      </c>
      <c r="C17" s="86">
        <v>23.28</v>
      </c>
    </row>
    <row r="18" spans="1:3" x14ac:dyDescent="0.35">
      <c r="A18" s="2">
        <v>2015</v>
      </c>
      <c r="B18" t="s">
        <v>279</v>
      </c>
      <c r="C18" s="86">
        <v>14.53</v>
      </c>
    </row>
    <row r="19" spans="1:3" x14ac:dyDescent="0.35">
      <c r="A19" s="2">
        <v>2015</v>
      </c>
      <c r="B19" t="s">
        <v>266</v>
      </c>
      <c r="C19" s="86">
        <v>8.65</v>
      </c>
    </row>
    <row r="20" spans="1:3" x14ac:dyDescent="0.35">
      <c r="A20" s="2">
        <v>2015</v>
      </c>
      <c r="B20" t="s">
        <v>267</v>
      </c>
      <c r="C20" s="86">
        <v>18.87</v>
      </c>
    </row>
    <row r="21" spans="1:3" x14ac:dyDescent="0.35">
      <c r="A21" s="2">
        <v>2015</v>
      </c>
      <c r="B21" t="s">
        <v>268</v>
      </c>
      <c r="C21" s="86">
        <v>7.84</v>
      </c>
    </row>
    <row r="22" spans="1:3" x14ac:dyDescent="0.35">
      <c r="A22" s="2">
        <v>2015</v>
      </c>
      <c r="B22" t="s">
        <v>269</v>
      </c>
      <c r="C22" s="86">
        <v>17.28</v>
      </c>
    </row>
    <row r="23" spans="1:3" x14ac:dyDescent="0.35">
      <c r="A23" s="2">
        <v>2015</v>
      </c>
      <c r="B23" t="s">
        <v>270</v>
      </c>
      <c r="C23" s="86">
        <v>21.26</v>
      </c>
    </row>
    <row r="24" spans="1:3" x14ac:dyDescent="0.35">
      <c r="A24" s="2">
        <v>2015</v>
      </c>
      <c r="B24" t="s">
        <v>272</v>
      </c>
      <c r="C24" s="86">
        <v>27.09</v>
      </c>
    </row>
    <row r="25" spans="1:3" x14ac:dyDescent="0.35">
      <c r="A25" s="2">
        <v>2016</v>
      </c>
      <c r="B25" t="s">
        <v>279</v>
      </c>
      <c r="C25" s="86">
        <v>13.91</v>
      </c>
    </row>
    <row r="26" spans="1:3" x14ac:dyDescent="0.35">
      <c r="A26" s="2">
        <v>2016</v>
      </c>
      <c r="B26" t="s">
        <v>266</v>
      </c>
      <c r="C26" s="86">
        <v>8.84</v>
      </c>
    </row>
    <row r="27" spans="1:3" x14ac:dyDescent="0.35">
      <c r="A27" s="2">
        <v>2016</v>
      </c>
      <c r="B27" t="s">
        <v>267</v>
      </c>
      <c r="C27" s="86">
        <v>17.329999999999998</v>
      </c>
    </row>
    <row r="28" spans="1:3" x14ac:dyDescent="0.35">
      <c r="A28" s="2">
        <v>2016</v>
      </c>
      <c r="B28" t="s">
        <v>269</v>
      </c>
      <c r="C28" s="86">
        <v>17.62</v>
      </c>
    </row>
    <row r="29" spans="1:3" x14ac:dyDescent="0.35">
      <c r="A29" s="2">
        <v>2016</v>
      </c>
      <c r="B29" t="s">
        <v>270</v>
      </c>
      <c r="C29" s="86">
        <v>23.31</v>
      </c>
    </row>
    <row r="30" spans="1:3" x14ac:dyDescent="0.35">
      <c r="A30" s="2">
        <v>2016</v>
      </c>
      <c r="B30" t="s">
        <v>271</v>
      </c>
      <c r="C30" s="86">
        <v>8.4700000000000006</v>
      </c>
    </row>
    <row r="31" spans="1:3" x14ac:dyDescent="0.35">
      <c r="A31" s="2">
        <v>2016</v>
      </c>
      <c r="B31" t="s">
        <v>272</v>
      </c>
      <c r="C31" s="86">
        <v>27.42</v>
      </c>
    </row>
    <row r="32" spans="1:3" x14ac:dyDescent="0.35">
      <c r="A32" s="2">
        <v>2017</v>
      </c>
      <c r="B32" t="s">
        <v>279</v>
      </c>
      <c r="C32" s="86">
        <v>13.46</v>
      </c>
    </row>
    <row r="33" spans="1:3" x14ac:dyDescent="0.35">
      <c r="A33" s="2">
        <v>2017</v>
      </c>
      <c r="B33" t="s">
        <v>266</v>
      </c>
      <c r="C33" s="86">
        <v>9.77</v>
      </c>
    </row>
    <row r="34" spans="1:3" x14ac:dyDescent="0.35">
      <c r="A34" s="2">
        <v>2017</v>
      </c>
      <c r="B34" t="s">
        <v>267</v>
      </c>
      <c r="C34" s="86">
        <v>19.07</v>
      </c>
    </row>
    <row r="35" spans="1:3" x14ac:dyDescent="0.35">
      <c r="A35" s="2">
        <v>2017</v>
      </c>
      <c r="B35" t="s">
        <v>269</v>
      </c>
      <c r="C35" s="86">
        <v>20.45</v>
      </c>
    </row>
    <row r="36" spans="1:3" x14ac:dyDescent="0.35">
      <c r="A36" s="2">
        <v>2017</v>
      </c>
      <c r="B36" t="s">
        <v>270</v>
      </c>
      <c r="C36" s="86">
        <v>27.21</v>
      </c>
    </row>
    <row r="37" spans="1:3" x14ac:dyDescent="0.35">
      <c r="A37" s="2">
        <v>2017</v>
      </c>
      <c r="B37" t="s">
        <v>271</v>
      </c>
      <c r="C37" s="86">
        <v>10.65</v>
      </c>
    </row>
    <row r="38" spans="1:3" x14ac:dyDescent="0.35">
      <c r="A38" s="2">
        <v>2017</v>
      </c>
      <c r="B38" t="s">
        <v>272</v>
      </c>
      <c r="C38" s="86">
        <v>28.71</v>
      </c>
    </row>
    <row r="39" spans="1:3" x14ac:dyDescent="0.35">
      <c r="A39" s="2">
        <v>2018</v>
      </c>
      <c r="B39" t="s">
        <v>279</v>
      </c>
      <c r="C39" s="86">
        <v>12.99</v>
      </c>
    </row>
    <row r="40" spans="1:3" x14ac:dyDescent="0.35">
      <c r="A40" s="2">
        <v>2018</v>
      </c>
      <c r="B40" t="s">
        <v>266</v>
      </c>
      <c r="C40" s="86">
        <v>10.25</v>
      </c>
    </row>
    <row r="41" spans="1:3" x14ac:dyDescent="0.35">
      <c r="A41" s="2">
        <v>2018</v>
      </c>
      <c r="B41" t="s">
        <v>267</v>
      </c>
      <c r="C41" s="86">
        <v>19.98</v>
      </c>
    </row>
    <row r="42" spans="1:3" x14ac:dyDescent="0.35">
      <c r="A42" s="2">
        <v>2018</v>
      </c>
      <c r="B42" t="s">
        <v>269</v>
      </c>
      <c r="C42" s="86">
        <v>21.38</v>
      </c>
    </row>
    <row r="43" spans="1:3" x14ac:dyDescent="0.35">
      <c r="A43" s="2">
        <v>2018</v>
      </c>
      <c r="B43" t="s">
        <v>270</v>
      </c>
      <c r="C43" s="86">
        <v>30.28</v>
      </c>
    </row>
    <row r="44" spans="1:3" x14ac:dyDescent="0.35">
      <c r="A44" s="2">
        <v>2018</v>
      </c>
      <c r="B44" t="s">
        <v>271</v>
      </c>
      <c r="C44" s="86">
        <v>12.02</v>
      </c>
    </row>
    <row r="45" spans="1:3" x14ac:dyDescent="0.35">
      <c r="A45" s="2">
        <v>2018</v>
      </c>
      <c r="B45" t="s">
        <v>272</v>
      </c>
      <c r="C45" s="86">
        <v>29.14</v>
      </c>
    </row>
    <row r="46" spans="1:3" x14ac:dyDescent="0.35">
      <c r="A46" s="2">
        <v>2019</v>
      </c>
      <c r="B46" t="s">
        <v>279</v>
      </c>
      <c r="C46" s="86">
        <v>12.75</v>
      </c>
    </row>
    <row r="47" spans="1:3" x14ac:dyDescent="0.35">
      <c r="A47" s="2">
        <v>2019</v>
      </c>
      <c r="B47" t="s">
        <v>267</v>
      </c>
      <c r="C47" s="86">
        <v>20.16</v>
      </c>
    </row>
    <row r="48" spans="1:3" x14ac:dyDescent="0.35">
      <c r="A48" s="2">
        <v>2019</v>
      </c>
      <c r="B48" t="s">
        <v>268</v>
      </c>
      <c r="C48" s="86">
        <v>9.9700000000000006</v>
      </c>
    </row>
    <row r="49" spans="1:3" x14ac:dyDescent="0.35">
      <c r="A49" s="2">
        <v>2019</v>
      </c>
      <c r="B49" t="s">
        <v>269</v>
      </c>
      <c r="C49" s="86">
        <v>19.239999999999998</v>
      </c>
    </row>
    <row r="50" spans="1:3" x14ac:dyDescent="0.35">
      <c r="A50" s="2">
        <v>2019</v>
      </c>
      <c r="B50" t="s">
        <v>270</v>
      </c>
      <c r="C50" s="86">
        <v>33.93</v>
      </c>
    </row>
    <row r="51" spans="1:3" x14ac:dyDescent="0.35">
      <c r="A51" s="2">
        <v>2019</v>
      </c>
      <c r="B51" t="s">
        <v>271</v>
      </c>
      <c r="C51" s="86">
        <v>14.3</v>
      </c>
    </row>
    <row r="52" spans="1:3" x14ac:dyDescent="0.35">
      <c r="A52" s="2">
        <v>2019</v>
      </c>
      <c r="B52" t="s">
        <v>272</v>
      </c>
      <c r="C52" s="86">
        <v>33.07</v>
      </c>
    </row>
    <row r="53" spans="1:3" x14ac:dyDescent="0.35">
      <c r="A53" s="2">
        <v>2020</v>
      </c>
      <c r="B53" t="s">
        <v>279</v>
      </c>
      <c r="C53" s="86">
        <v>12.51</v>
      </c>
    </row>
    <row r="54" spans="1:3" x14ac:dyDescent="0.35">
      <c r="A54" s="2">
        <v>2020</v>
      </c>
      <c r="B54" t="s">
        <v>267</v>
      </c>
      <c r="C54" s="86">
        <v>19.89</v>
      </c>
    </row>
    <row r="55" spans="1:3" x14ac:dyDescent="0.35">
      <c r="A55" s="2">
        <v>2020</v>
      </c>
      <c r="B55" t="s">
        <v>268</v>
      </c>
      <c r="C55" s="86">
        <v>10.37</v>
      </c>
    </row>
    <row r="56" spans="1:3" x14ac:dyDescent="0.35">
      <c r="A56" s="2">
        <v>2020</v>
      </c>
      <c r="B56" t="s">
        <v>269</v>
      </c>
      <c r="C56" s="86">
        <v>31.67</v>
      </c>
    </row>
    <row r="57" spans="1:3" x14ac:dyDescent="0.35">
      <c r="A57" s="2">
        <v>2020</v>
      </c>
      <c r="B57" t="s">
        <v>270</v>
      </c>
      <c r="C57" s="86">
        <v>36.86</v>
      </c>
    </row>
    <row r="58" spans="1:3" x14ac:dyDescent="0.35">
      <c r="A58" s="2">
        <v>2020</v>
      </c>
      <c r="B58" t="s">
        <v>271</v>
      </c>
      <c r="C58" s="86">
        <v>18.23</v>
      </c>
    </row>
    <row r="59" spans="1:3" x14ac:dyDescent="0.35">
      <c r="A59" s="2">
        <v>2020</v>
      </c>
      <c r="B59" t="s">
        <v>272</v>
      </c>
      <c r="C59" s="86">
        <v>41.13</v>
      </c>
    </row>
    <row r="60" spans="1:3" x14ac:dyDescent="0.35">
      <c r="A60" s="2">
        <v>2021</v>
      </c>
      <c r="B60" t="s">
        <v>279</v>
      </c>
      <c r="C60" s="86">
        <v>12.1</v>
      </c>
    </row>
    <row r="61" spans="1:3" x14ac:dyDescent="0.35">
      <c r="A61" s="2">
        <v>2021</v>
      </c>
      <c r="B61" t="s">
        <v>267</v>
      </c>
      <c r="C61" s="86">
        <v>19.28</v>
      </c>
    </row>
    <row r="62" spans="1:3" x14ac:dyDescent="0.35">
      <c r="A62" s="2">
        <v>2021</v>
      </c>
      <c r="B62" t="s">
        <v>269</v>
      </c>
      <c r="C62" s="86">
        <v>39.869999999999997</v>
      </c>
    </row>
    <row r="63" spans="1:3" x14ac:dyDescent="0.35">
      <c r="A63" s="2">
        <v>2021</v>
      </c>
      <c r="B63" t="s">
        <v>270</v>
      </c>
      <c r="C63" s="86">
        <v>41.24</v>
      </c>
    </row>
    <row r="64" spans="1:3" x14ac:dyDescent="0.35">
      <c r="A64" s="2">
        <v>2021</v>
      </c>
      <c r="B64" t="s">
        <v>271</v>
      </c>
      <c r="C64" s="86">
        <v>20.45</v>
      </c>
    </row>
    <row r="65" spans="1:3" x14ac:dyDescent="0.35">
      <c r="A65" s="2">
        <v>2021</v>
      </c>
      <c r="B65" t="s">
        <v>272</v>
      </c>
      <c r="C65" s="86">
        <v>44.44</v>
      </c>
    </row>
    <row r="66" spans="1:3" x14ac:dyDescent="0.35">
      <c r="A66" s="2">
        <v>2021</v>
      </c>
      <c r="B66" t="s">
        <v>278</v>
      </c>
      <c r="C66" s="86">
        <v>13.39</v>
      </c>
    </row>
    <row r="67" spans="1:3" x14ac:dyDescent="0.35">
      <c r="A67" s="2">
        <v>2022</v>
      </c>
      <c r="B67" t="s">
        <v>279</v>
      </c>
      <c r="C67" s="86">
        <v>11.8</v>
      </c>
    </row>
    <row r="68" spans="1:3" x14ac:dyDescent="0.35">
      <c r="A68" s="2">
        <v>2022</v>
      </c>
      <c r="B68" t="s">
        <v>267</v>
      </c>
      <c r="C68" s="86">
        <v>18.850000000000001</v>
      </c>
    </row>
    <row r="69" spans="1:3" x14ac:dyDescent="0.35">
      <c r="A69" s="2">
        <v>2022</v>
      </c>
      <c r="B69" t="s">
        <v>269</v>
      </c>
      <c r="C69" s="86">
        <v>43.59</v>
      </c>
    </row>
    <row r="70" spans="1:3" x14ac:dyDescent="0.35">
      <c r="A70" s="2">
        <v>2022</v>
      </c>
      <c r="B70" t="s">
        <v>270</v>
      </c>
      <c r="C70" s="86">
        <v>47.03</v>
      </c>
    </row>
    <row r="71" spans="1:3" x14ac:dyDescent="0.35">
      <c r="A71" s="2">
        <v>2022</v>
      </c>
      <c r="B71" t="s">
        <v>271</v>
      </c>
      <c r="C71" s="86">
        <v>22.77</v>
      </c>
    </row>
    <row r="72" spans="1:3" x14ac:dyDescent="0.35">
      <c r="A72" s="2">
        <v>2022</v>
      </c>
      <c r="B72" t="s">
        <v>272</v>
      </c>
      <c r="C72" s="86">
        <v>48.02</v>
      </c>
    </row>
    <row r="73" spans="1:3" x14ac:dyDescent="0.35">
      <c r="A73" s="2">
        <v>2022</v>
      </c>
      <c r="B73" t="s">
        <v>278</v>
      </c>
      <c r="C73" s="86">
        <v>19.260000000000002</v>
      </c>
    </row>
    <row r="74" spans="1:3" x14ac:dyDescent="0.35">
      <c r="A74" s="2">
        <v>2023</v>
      </c>
      <c r="B74" t="s">
        <v>276</v>
      </c>
      <c r="C74" s="86">
        <v>12.89</v>
      </c>
    </row>
    <row r="75" spans="1:3" x14ac:dyDescent="0.35">
      <c r="A75" s="2">
        <v>2023</v>
      </c>
      <c r="B75" t="s">
        <v>267</v>
      </c>
      <c r="C75" s="86">
        <v>19.239999999999998</v>
      </c>
    </row>
    <row r="76" spans="1:3" x14ac:dyDescent="0.35">
      <c r="A76" s="2">
        <v>2023</v>
      </c>
      <c r="B76" t="s">
        <v>269</v>
      </c>
      <c r="C76" s="86">
        <v>48.21</v>
      </c>
    </row>
    <row r="77" spans="1:3" x14ac:dyDescent="0.35">
      <c r="A77" s="2">
        <v>2023</v>
      </c>
      <c r="B77" t="s">
        <v>270</v>
      </c>
      <c r="C77" s="86">
        <v>54.47</v>
      </c>
    </row>
    <row r="78" spans="1:3" x14ac:dyDescent="0.35">
      <c r="A78" s="2">
        <v>2023</v>
      </c>
      <c r="B78" t="s">
        <v>271</v>
      </c>
      <c r="C78" s="86">
        <v>27.95</v>
      </c>
    </row>
    <row r="79" spans="1:3" x14ac:dyDescent="0.35">
      <c r="A79" s="2">
        <v>2023</v>
      </c>
      <c r="B79" t="s">
        <v>272</v>
      </c>
      <c r="C79" s="86">
        <v>54.55</v>
      </c>
    </row>
    <row r="80" spans="1:3" x14ac:dyDescent="0.35">
      <c r="A80" s="2">
        <v>2023</v>
      </c>
      <c r="B80" t="s">
        <v>278</v>
      </c>
      <c r="C80" s="86">
        <v>23.32</v>
      </c>
    </row>
    <row r="81" spans="1:3" x14ac:dyDescent="0.35">
      <c r="A81" s="2">
        <v>2024</v>
      </c>
      <c r="B81" t="s">
        <v>276</v>
      </c>
      <c r="C81" s="86">
        <v>17.07</v>
      </c>
    </row>
    <row r="82" spans="1:3" x14ac:dyDescent="0.35">
      <c r="A82" s="2">
        <v>2024</v>
      </c>
      <c r="B82" t="s">
        <v>267</v>
      </c>
      <c r="C82" s="86">
        <v>21.43</v>
      </c>
    </row>
    <row r="83" spans="1:3" x14ac:dyDescent="0.35">
      <c r="A83" s="2">
        <v>2024</v>
      </c>
      <c r="B83" t="s">
        <v>269</v>
      </c>
      <c r="C83" s="86">
        <v>57.64</v>
      </c>
    </row>
    <row r="84" spans="1:3" x14ac:dyDescent="0.35">
      <c r="A84" s="2">
        <v>2024</v>
      </c>
      <c r="B84" t="s">
        <v>270</v>
      </c>
      <c r="C84" s="86">
        <v>67.89</v>
      </c>
    </row>
    <row r="85" spans="1:3" x14ac:dyDescent="0.35">
      <c r="A85" s="2">
        <v>2024</v>
      </c>
      <c r="B85" t="s">
        <v>271</v>
      </c>
      <c r="C85" s="86">
        <v>38.39</v>
      </c>
    </row>
    <row r="86" spans="1:3" x14ac:dyDescent="0.35">
      <c r="A86" s="2">
        <v>2024</v>
      </c>
      <c r="B86" t="s">
        <v>272</v>
      </c>
      <c r="C86" s="86">
        <v>63.76</v>
      </c>
    </row>
    <row r="87" spans="1:3" x14ac:dyDescent="0.35">
      <c r="A87" s="12">
        <v>2024</v>
      </c>
      <c r="B87" s="14" t="s">
        <v>278</v>
      </c>
      <c r="C87" s="88">
        <v>24.02</v>
      </c>
    </row>
    <row r="89" spans="1:3" x14ac:dyDescent="0.35">
      <c r="A89" t="s">
        <v>73</v>
      </c>
    </row>
    <row r="91" spans="1:3" x14ac:dyDescent="0.35">
      <c r="A91" t="s">
        <v>228</v>
      </c>
    </row>
    <row r="92" spans="1:3" x14ac:dyDescent="0.35">
      <c r="A92" t="s">
        <v>229</v>
      </c>
    </row>
    <row r="94" spans="1:3" x14ac:dyDescent="0.35">
      <c r="A94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24"/>
  <sheetViews>
    <sheetView workbookViewId="0"/>
  </sheetViews>
  <sheetFormatPr defaultColWidth="10.90625" defaultRowHeight="14.5" x14ac:dyDescent="0.35"/>
  <cols>
    <col min="1" max="1" width="29.7265625" customWidth="1"/>
    <col min="2" max="13" width="8.7265625" customWidth="1"/>
  </cols>
  <sheetData>
    <row r="1" spans="1:13" x14ac:dyDescent="0.35">
      <c r="A1" t="s">
        <v>289</v>
      </c>
    </row>
    <row r="3" spans="1:13" x14ac:dyDescent="0.35">
      <c r="A3" s="9" t="s">
        <v>275</v>
      </c>
      <c r="B3" s="8" t="s">
        <v>106</v>
      </c>
      <c r="C3" s="8" t="s">
        <v>109</v>
      </c>
      <c r="D3" s="8" t="s">
        <v>110</v>
      </c>
      <c r="E3" s="8" t="s">
        <v>111</v>
      </c>
      <c r="F3" s="8" t="s">
        <v>112</v>
      </c>
      <c r="G3" s="8" t="s">
        <v>113</v>
      </c>
      <c r="H3" s="8" t="s">
        <v>114</v>
      </c>
      <c r="I3" s="8" t="s">
        <v>115</v>
      </c>
      <c r="J3" s="8" t="s">
        <v>116</v>
      </c>
      <c r="K3" s="8" t="s">
        <v>117</v>
      </c>
      <c r="L3" s="8" t="s">
        <v>118</v>
      </c>
      <c r="M3" s="10" t="s">
        <v>119</v>
      </c>
    </row>
    <row r="4" spans="1:13" x14ac:dyDescent="0.35">
      <c r="A4" s="2" t="s">
        <v>272</v>
      </c>
      <c r="B4">
        <v>21.62</v>
      </c>
      <c r="C4">
        <v>23.28</v>
      </c>
      <c r="D4">
        <v>27.09</v>
      </c>
      <c r="E4">
        <v>27.42</v>
      </c>
      <c r="F4">
        <v>28.71</v>
      </c>
      <c r="G4">
        <v>29.14</v>
      </c>
      <c r="H4">
        <v>33.07</v>
      </c>
      <c r="I4">
        <v>41.13</v>
      </c>
      <c r="J4">
        <v>44.44</v>
      </c>
      <c r="K4">
        <v>48.02</v>
      </c>
      <c r="L4">
        <v>54.55</v>
      </c>
      <c r="M4" s="4">
        <v>63.76</v>
      </c>
    </row>
    <row r="5" spans="1:13" x14ac:dyDescent="0.35">
      <c r="A5" s="2" t="s">
        <v>270</v>
      </c>
      <c r="B5">
        <v>16.59</v>
      </c>
      <c r="C5">
        <v>18.89</v>
      </c>
      <c r="D5">
        <v>21.26</v>
      </c>
      <c r="E5">
        <v>23.31</v>
      </c>
      <c r="F5">
        <v>27.21</v>
      </c>
      <c r="G5">
        <v>30.28</v>
      </c>
      <c r="H5">
        <v>33.93</v>
      </c>
      <c r="I5">
        <v>36.86</v>
      </c>
      <c r="J5">
        <v>41.24</v>
      </c>
      <c r="K5">
        <v>47.03</v>
      </c>
      <c r="L5">
        <v>54.47</v>
      </c>
      <c r="M5" s="4">
        <v>67.89</v>
      </c>
    </row>
    <row r="6" spans="1:13" x14ac:dyDescent="0.35">
      <c r="A6" s="2" t="s">
        <v>271</v>
      </c>
      <c r="B6">
        <v>4.6100000000000003</v>
      </c>
      <c r="C6">
        <v>5.9</v>
      </c>
      <c r="D6">
        <v>7.55</v>
      </c>
      <c r="E6">
        <v>8.4700000000000006</v>
      </c>
      <c r="F6">
        <v>10.65</v>
      </c>
      <c r="G6">
        <v>12.02</v>
      </c>
      <c r="H6">
        <v>14.3</v>
      </c>
      <c r="I6">
        <v>18.23</v>
      </c>
      <c r="J6">
        <v>20.45</v>
      </c>
      <c r="K6">
        <v>22.77</v>
      </c>
      <c r="L6">
        <v>27.95</v>
      </c>
      <c r="M6" s="4">
        <v>38.39</v>
      </c>
    </row>
    <row r="7" spans="1:13" x14ac:dyDescent="0.35">
      <c r="A7" s="2" t="s">
        <v>267</v>
      </c>
      <c r="B7">
        <v>19.190000000000001</v>
      </c>
      <c r="C7">
        <v>19.63</v>
      </c>
      <c r="D7">
        <v>18.87</v>
      </c>
      <c r="E7">
        <v>17.329999999999998</v>
      </c>
      <c r="F7">
        <v>19.07</v>
      </c>
      <c r="G7">
        <v>19.98</v>
      </c>
      <c r="H7">
        <v>20.16</v>
      </c>
      <c r="I7">
        <v>19.89</v>
      </c>
      <c r="J7">
        <v>19.28</v>
      </c>
      <c r="K7">
        <v>18.850000000000001</v>
      </c>
      <c r="L7">
        <v>19.239999999999998</v>
      </c>
      <c r="M7" s="4">
        <v>21.43</v>
      </c>
    </row>
    <row r="8" spans="1:13" x14ac:dyDescent="0.35">
      <c r="A8" s="2" t="s">
        <v>278</v>
      </c>
      <c r="B8">
        <v>0</v>
      </c>
      <c r="C8">
        <v>0</v>
      </c>
      <c r="D8">
        <v>0.02</v>
      </c>
      <c r="E8">
        <v>0.03</v>
      </c>
      <c r="F8">
        <v>0.05</v>
      </c>
      <c r="G8">
        <v>0.05</v>
      </c>
      <c r="H8">
        <v>0.06</v>
      </c>
      <c r="I8">
        <v>7.45</v>
      </c>
      <c r="J8">
        <v>13.39</v>
      </c>
      <c r="K8">
        <v>19.260000000000002</v>
      </c>
      <c r="L8">
        <v>23.32</v>
      </c>
      <c r="M8" s="4">
        <v>24.02</v>
      </c>
    </row>
    <row r="9" spans="1:13" x14ac:dyDescent="0.35">
      <c r="A9" s="2" t="s">
        <v>279</v>
      </c>
      <c r="B9">
        <v>14.36</v>
      </c>
      <c r="C9">
        <v>14.57</v>
      </c>
      <c r="D9">
        <v>14.53</v>
      </c>
      <c r="E9">
        <v>13.91</v>
      </c>
      <c r="F9">
        <v>13.46</v>
      </c>
      <c r="G9">
        <v>12.99</v>
      </c>
      <c r="H9">
        <v>12.75</v>
      </c>
      <c r="I9">
        <v>12.51</v>
      </c>
      <c r="J9">
        <v>12.1</v>
      </c>
      <c r="K9">
        <v>11.8</v>
      </c>
      <c r="L9">
        <v>11.61</v>
      </c>
      <c r="M9" s="4">
        <v>11.88</v>
      </c>
    </row>
    <row r="10" spans="1:13" x14ac:dyDescent="0.35">
      <c r="A10" s="2" t="s">
        <v>268</v>
      </c>
      <c r="B10">
        <v>6.98</v>
      </c>
      <c r="C10">
        <v>7.21</v>
      </c>
      <c r="D10">
        <v>7.84</v>
      </c>
      <c r="E10">
        <v>8.18</v>
      </c>
      <c r="F10">
        <v>8.98</v>
      </c>
      <c r="G10">
        <v>9.35</v>
      </c>
      <c r="H10">
        <v>9.9700000000000006</v>
      </c>
      <c r="I10">
        <v>10.37</v>
      </c>
      <c r="J10">
        <v>10.87</v>
      </c>
      <c r="K10">
        <v>11.33</v>
      </c>
      <c r="L10">
        <v>11.84</v>
      </c>
      <c r="M10" s="4">
        <v>13.9</v>
      </c>
    </row>
    <row r="11" spans="1:13" x14ac:dyDescent="0.35">
      <c r="A11" s="2" t="s">
        <v>266</v>
      </c>
      <c r="B11">
        <v>7.65</v>
      </c>
      <c r="C11">
        <v>8.1999999999999993</v>
      </c>
      <c r="D11">
        <v>8.65</v>
      </c>
      <c r="E11">
        <v>8.84</v>
      </c>
      <c r="F11">
        <v>9.77</v>
      </c>
      <c r="G11">
        <v>10.25</v>
      </c>
      <c r="H11">
        <v>8.4</v>
      </c>
      <c r="I11">
        <v>9.3000000000000007</v>
      </c>
      <c r="J11">
        <v>10.3</v>
      </c>
      <c r="K11">
        <v>11.32</v>
      </c>
      <c r="L11">
        <v>12.88</v>
      </c>
      <c r="M11" s="4">
        <v>16.29</v>
      </c>
    </row>
    <row r="12" spans="1:13" x14ac:dyDescent="0.35">
      <c r="A12" s="2" t="s">
        <v>276</v>
      </c>
      <c r="B12">
        <v>0.02</v>
      </c>
      <c r="C12">
        <v>0.03</v>
      </c>
      <c r="D12">
        <v>0.03</v>
      </c>
      <c r="E12">
        <v>0.06</v>
      </c>
      <c r="F12">
        <v>0.08</v>
      </c>
      <c r="G12">
        <v>0.12</v>
      </c>
      <c r="H12">
        <v>0.14000000000000001</v>
      </c>
      <c r="I12">
        <v>3.8</v>
      </c>
      <c r="J12">
        <v>7.62</v>
      </c>
      <c r="K12">
        <v>10.130000000000001</v>
      </c>
      <c r="L12">
        <v>12.89</v>
      </c>
      <c r="M12" s="4">
        <v>17.07</v>
      </c>
    </row>
    <row r="13" spans="1:13" x14ac:dyDescent="0.35">
      <c r="A13" s="2" t="s">
        <v>277</v>
      </c>
      <c r="B13">
        <v>5.26</v>
      </c>
      <c r="C13">
        <v>5.31</v>
      </c>
      <c r="D13">
        <v>5.24</v>
      </c>
      <c r="E13">
        <v>4.7</v>
      </c>
      <c r="F13">
        <v>4.37</v>
      </c>
      <c r="G13">
        <v>4.07</v>
      </c>
      <c r="H13">
        <v>4.17</v>
      </c>
      <c r="I13">
        <v>4.67</v>
      </c>
      <c r="J13">
        <v>4.7699999999999996</v>
      </c>
      <c r="K13">
        <v>4.67</v>
      </c>
      <c r="L13">
        <v>5.54</v>
      </c>
      <c r="M13" s="4">
        <v>8.2799999999999994</v>
      </c>
    </row>
    <row r="14" spans="1:13" x14ac:dyDescent="0.35">
      <c r="A14" s="2" t="s">
        <v>290</v>
      </c>
      <c r="B14">
        <v>0.09</v>
      </c>
      <c r="C14">
        <v>0.09</v>
      </c>
      <c r="D14">
        <v>0.09</v>
      </c>
      <c r="E14">
        <v>0.38</v>
      </c>
      <c r="F14">
        <v>2.83</v>
      </c>
      <c r="G14">
        <v>3.73</v>
      </c>
      <c r="H14">
        <v>2.4500000000000002</v>
      </c>
      <c r="I14">
        <v>2.68</v>
      </c>
      <c r="J14">
        <v>2.66</v>
      </c>
      <c r="K14">
        <v>3.07</v>
      </c>
      <c r="L14">
        <v>3.22</v>
      </c>
      <c r="M14" s="4">
        <v>3.46</v>
      </c>
    </row>
    <row r="15" spans="1:13" x14ac:dyDescent="0.35">
      <c r="A15" s="2" t="s">
        <v>291</v>
      </c>
      <c r="B15">
        <v>1.41</v>
      </c>
      <c r="C15">
        <v>1.41</v>
      </c>
      <c r="D15">
        <v>1.39</v>
      </c>
      <c r="E15">
        <v>1.32</v>
      </c>
      <c r="F15">
        <v>1.3</v>
      </c>
      <c r="G15">
        <v>1.31</v>
      </c>
      <c r="H15">
        <v>1.32</v>
      </c>
      <c r="I15">
        <v>1.29</v>
      </c>
      <c r="J15">
        <v>1.26</v>
      </c>
      <c r="K15">
        <v>1.24</v>
      </c>
      <c r="L15">
        <v>1.31</v>
      </c>
      <c r="M15" s="4">
        <v>1.41</v>
      </c>
    </row>
    <row r="16" spans="1:13" x14ac:dyDescent="0.35">
      <c r="A16" s="2" t="s">
        <v>269</v>
      </c>
      <c r="B16">
        <v>2.69</v>
      </c>
      <c r="C16">
        <v>2.67</v>
      </c>
      <c r="D16">
        <v>2.97</v>
      </c>
      <c r="E16">
        <v>2.94</v>
      </c>
      <c r="F16">
        <v>2.84</v>
      </c>
      <c r="G16">
        <v>2.74</v>
      </c>
      <c r="H16">
        <v>2.7</v>
      </c>
      <c r="I16">
        <v>2.4900000000000002</v>
      </c>
      <c r="J16">
        <v>2.38</v>
      </c>
      <c r="K16">
        <v>1.82</v>
      </c>
      <c r="L16">
        <v>1.82</v>
      </c>
      <c r="M16" s="4">
        <v>2.4300000000000002</v>
      </c>
    </row>
    <row r="17" spans="1:13" x14ac:dyDescent="0.35">
      <c r="A17" s="12" t="s">
        <v>282</v>
      </c>
      <c r="B17" s="14">
        <v>100.47</v>
      </c>
      <c r="C17" s="14">
        <v>107.19</v>
      </c>
      <c r="D17" s="14">
        <v>115.53</v>
      </c>
      <c r="E17" s="14">
        <v>116.89</v>
      </c>
      <c r="F17" s="14">
        <v>129.32</v>
      </c>
      <c r="G17" s="14">
        <v>136.04</v>
      </c>
      <c r="H17" s="14">
        <v>143.43</v>
      </c>
      <c r="I17" s="14">
        <v>170.66</v>
      </c>
      <c r="J17" s="14">
        <v>190.78</v>
      </c>
      <c r="K17" s="14">
        <v>211.32</v>
      </c>
      <c r="L17" s="14">
        <v>240.64</v>
      </c>
      <c r="M17" s="5">
        <v>290.2</v>
      </c>
    </row>
    <row r="19" spans="1:13" x14ac:dyDescent="0.35">
      <c r="A19" t="s">
        <v>73</v>
      </c>
    </row>
    <row r="21" spans="1:13" x14ac:dyDescent="0.35">
      <c r="A21" t="s">
        <v>228</v>
      </c>
    </row>
    <row r="22" spans="1:13" x14ac:dyDescent="0.35">
      <c r="A22" t="s">
        <v>229</v>
      </c>
    </row>
    <row r="24" spans="1:13" x14ac:dyDescent="0.35">
      <c r="A24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24"/>
  <sheetViews>
    <sheetView workbookViewId="0"/>
  </sheetViews>
  <sheetFormatPr defaultColWidth="10.90625" defaultRowHeight="14.5" x14ac:dyDescent="0.35"/>
  <cols>
    <col min="1" max="1" width="30.7265625" customWidth="1"/>
    <col min="2" max="7" width="7.7265625" customWidth="1"/>
    <col min="8" max="13" width="8.7265625" customWidth="1"/>
  </cols>
  <sheetData>
    <row r="1" spans="1:13" x14ac:dyDescent="0.35">
      <c r="A1" t="s">
        <v>293</v>
      </c>
    </row>
    <row r="3" spans="1:13" x14ac:dyDescent="0.35">
      <c r="A3" s="9" t="s">
        <v>275</v>
      </c>
      <c r="B3" s="8" t="s">
        <v>106</v>
      </c>
      <c r="C3" s="8" t="s">
        <v>109</v>
      </c>
      <c r="D3" s="8" t="s">
        <v>110</v>
      </c>
      <c r="E3" s="8" t="s">
        <v>111</v>
      </c>
      <c r="F3" s="8" t="s">
        <v>112</v>
      </c>
      <c r="G3" s="8" t="s">
        <v>113</v>
      </c>
      <c r="H3" s="8" t="s">
        <v>114</v>
      </c>
      <c r="I3" s="8" t="s">
        <v>115</v>
      </c>
      <c r="J3" s="8" t="s">
        <v>116</v>
      </c>
      <c r="K3" s="8" t="s">
        <v>117</v>
      </c>
      <c r="L3" s="8" t="s">
        <v>118</v>
      </c>
      <c r="M3" s="10" t="s">
        <v>119</v>
      </c>
    </row>
    <row r="4" spans="1:13" x14ac:dyDescent="0.35">
      <c r="A4" s="2" t="s">
        <v>271</v>
      </c>
      <c r="B4">
        <v>7.69</v>
      </c>
      <c r="C4">
        <v>10.08</v>
      </c>
      <c r="D4">
        <v>12.55</v>
      </c>
      <c r="E4">
        <v>15.45</v>
      </c>
      <c r="F4">
        <v>17.510000000000002</v>
      </c>
      <c r="G4">
        <v>20.53</v>
      </c>
      <c r="H4">
        <v>23.39</v>
      </c>
      <c r="I4">
        <v>24.86</v>
      </c>
      <c r="J4">
        <v>27.65</v>
      </c>
      <c r="K4">
        <v>31.15</v>
      </c>
      <c r="L4">
        <v>34.43</v>
      </c>
      <c r="M4" s="4">
        <v>41.2</v>
      </c>
    </row>
    <row r="5" spans="1:13" x14ac:dyDescent="0.35">
      <c r="A5" s="2" t="s">
        <v>270</v>
      </c>
      <c r="B5">
        <v>13.81</v>
      </c>
      <c r="C5">
        <v>11.72</v>
      </c>
      <c r="D5">
        <v>13.09</v>
      </c>
      <c r="E5">
        <v>13.93</v>
      </c>
      <c r="F5">
        <v>14.26</v>
      </c>
      <c r="G5">
        <v>15.76</v>
      </c>
      <c r="H5">
        <v>16.149999999999999</v>
      </c>
      <c r="I5">
        <v>17.920000000000002</v>
      </c>
      <c r="J5">
        <v>20.55</v>
      </c>
      <c r="K5">
        <v>22.45</v>
      </c>
      <c r="L5">
        <v>24.79</v>
      </c>
      <c r="M5" s="4">
        <v>26.46</v>
      </c>
    </row>
    <row r="6" spans="1:13" x14ac:dyDescent="0.35">
      <c r="A6" s="2" t="s">
        <v>272</v>
      </c>
      <c r="B6">
        <v>15.96</v>
      </c>
      <c r="C6">
        <v>13.5</v>
      </c>
      <c r="D6">
        <v>14.92</v>
      </c>
      <c r="E6">
        <v>15.39</v>
      </c>
      <c r="F6">
        <v>17.43</v>
      </c>
      <c r="G6">
        <v>19.600000000000001</v>
      </c>
      <c r="H6">
        <v>21.04</v>
      </c>
      <c r="I6">
        <v>19.649999999999999</v>
      </c>
      <c r="J6">
        <v>20.38</v>
      </c>
      <c r="K6">
        <v>22.87</v>
      </c>
      <c r="L6">
        <v>24.34</v>
      </c>
      <c r="M6" s="4">
        <v>26.69</v>
      </c>
    </row>
    <row r="7" spans="1:13" x14ac:dyDescent="0.35">
      <c r="A7" s="2" t="s">
        <v>266</v>
      </c>
      <c r="B7">
        <v>9.61</v>
      </c>
      <c r="C7">
        <v>9.6300000000000008</v>
      </c>
      <c r="D7">
        <v>10.43</v>
      </c>
      <c r="E7">
        <v>10.64</v>
      </c>
      <c r="F7">
        <v>10.73</v>
      </c>
      <c r="G7">
        <v>11.41</v>
      </c>
      <c r="H7">
        <v>8.93</v>
      </c>
      <c r="I7">
        <v>10.71</v>
      </c>
      <c r="J7">
        <v>11.99</v>
      </c>
      <c r="K7">
        <v>13.12</v>
      </c>
      <c r="L7">
        <v>13.94</v>
      </c>
      <c r="M7" s="4">
        <v>14.29</v>
      </c>
    </row>
    <row r="8" spans="1:13" x14ac:dyDescent="0.35">
      <c r="A8" s="2" t="s">
        <v>268</v>
      </c>
      <c r="B8">
        <v>10.75</v>
      </c>
      <c r="C8">
        <v>7.7</v>
      </c>
      <c r="D8">
        <v>8.4</v>
      </c>
      <c r="E8">
        <v>7.55</v>
      </c>
      <c r="F8">
        <v>7.51</v>
      </c>
      <c r="G8">
        <v>7.48</v>
      </c>
      <c r="H8">
        <v>8.01</v>
      </c>
      <c r="I8">
        <v>8.4600000000000009</v>
      </c>
      <c r="J8">
        <v>8.52</v>
      </c>
      <c r="K8">
        <v>7.79</v>
      </c>
      <c r="L8">
        <v>7.71</v>
      </c>
      <c r="M8" s="4">
        <v>7.87</v>
      </c>
    </row>
    <row r="9" spans="1:13" x14ac:dyDescent="0.35">
      <c r="A9" s="2" t="s">
        <v>277</v>
      </c>
      <c r="B9">
        <v>9.41</v>
      </c>
      <c r="C9">
        <v>9.4600000000000009</v>
      </c>
      <c r="D9">
        <v>9.2200000000000006</v>
      </c>
      <c r="E9">
        <v>8.44</v>
      </c>
      <c r="F9">
        <v>8.77</v>
      </c>
      <c r="G9">
        <v>9</v>
      </c>
      <c r="H9">
        <v>8.66</v>
      </c>
      <c r="I9">
        <v>7.68</v>
      </c>
      <c r="J9">
        <v>7.79</v>
      </c>
      <c r="K9">
        <v>7.96</v>
      </c>
      <c r="L9">
        <v>6.89</v>
      </c>
      <c r="M9" s="4">
        <v>5.41</v>
      </c>
    </row>
    <row r="10" spans="1:13" x14ac:dyDescent="0.35">
      <c r="A10" s="2" t="s">
        <v>267</v>
      </c>
      <c r="B10">
        <v>10</v>
      </c>
      <c r="C10">
        <v>9.23</v>
      </c>
      <c r="D10">
        <v>10.1</v>
      </c>
      <c r="E10">
        <v>8.39</v>
      </c>
      <c r="F10">
        <v>7.68</v>
      </c>
      <c r="G10">
        <v>6.83</v>
      </c>
      <c r="H10">
        <v>7.42</v>
      </c>
      <c r="I10">
        <v>6.79</v>
      </c>
      <c r="J10">
        <v>6.77</v>
      </c>
      <c r="K10">
        <v>6.69</v>
      </c>
      <c r="L10">
        <v>6.01</v>
      </c>
      <c r="M10" s="4">
        <v>4.8600000000000003</v>
      </c>
    </row>
    <row r="11" spans="1:13" x14ac:dyDescent="0.35">
      <c r="A11" s="2" t="s">
        <v>278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3.17</v>
      </c>
      <c r="J11">
        <v>5.73</v>
      </c>
      <c r="K11">
        <v>8.32</v>
      </c>
      <c r="L11">
        <v>9.7100000000000009</v>
      </c>
      <c r="M11" s="4">
        <v>9.0500000000000007</v>
      </c>
    </row>
    <row r="12" spans="1:13" x14ac:dyDescent="0.35">
      <c r="A12" s="2" t="s">
        <v>276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2.54</v>
      </c>
      <c r="J12">
        <v>4.2300000000000004</v>
      </c>
      <c r="K12">
        <v>5.8</v>
      </c>
      <c r="L12">
        <v>6.38</v>
      </c>
      <c r="M12" s="4">
        <v>6.56</v>
      </c>
    </row>
    <row r="13" spans="1:13" x14ac:dyDescent="0.35">
      <c r="A13" s="2" t="s">
        <v>280</v>
      </c>
      <c r="B13">
        <v>1.89</v>
      </c>
      <c r="C13">
        <v>1.62</v>
      </c>
      <c r="D13">
        <v>1.99</v>
      </c>
      <c r="E13">
        <v>1.89</v>
      </c>
      <c r="F13">
        <v>1.98</v>
      </c>
      <c r="G13">
        <v>2.1</v>
      </c>
      <c r="H13">
        <v>2.27</v>
      </c>
      <c r="I13">
        <v>1.98</v>
      </c>
      <c r="J13">
        <v>2.3199999999999998</v>
      </c>
      <c r="K13">
        <v>2.72</v>
      </c>
      <c r="L13">
        <v>2.06</v>
      </c>
      <c r="M13" s="4">
        <v>2.08</v>
      </c>
    </row>
    <row r="14" spans="1:13" x14ac:dyDescent="0.35">
      <c r="A14" s="2" t="s">
        <v>281</v>
      </c>
      <c r="B14">
        <v>1.67</v>
      </c>
      <c r="C14">
        <v>1.68</v>
      </c>
      <c r="D14">
        <v>1.68</v>
      </c>
      <c r="E14">
        <v>2.06</v>
      </c>
      <c r="F14">
        <v>2.36</v>
      </c>
      <c r="G14">
        <v>2.27</v>
      </c>
      <c r="H14">
        <v>2.23</v>
      </c>
      <c r="I14">
        <v>2.17</v>
      </c>
      <c r="J14">
        <v>2.09</v>
      </c>
      <c r="K14">
        <v>0</v>
      </c>
      <c r="L14">
        <v>0</v>
      </c>
      <c r="M14" s="4">
        <v>0</v>
      </c>
    </row>
    <row r="15" spans="1:13" x14ac:dyDescent="0.35">
      <c r="A15" s="2" t="s">
        <v>290</v>
      </c>
      <c r="B15">
        <v>0</v>
      </c>
      <c r="C15">
        <v>0</v>
      </c>
      <c r="D15">
        <v>0</v>
      </c>
      <c r="E15">
        <v>0.14000000000000001</v>
      </c>
      <c r="F15">
        <v>1.19</v>
      </c>
      <c r="G15">
        <v>1.58</v>
      </c>
      <c r="H15">
        <v>1.68</v>
      </c>
      <c r="I15">
        <v>1.73</v>
      </c>
      <c r="J15">
        <v>1.24</v>
      </c>
      <c r="K15">
        <v>1.38</v>
      </c>
      <c r="L15">
        <v>1.38</v>
      </c>
      <c r="M15" s="4">
        <v>1.28</v>
      </c>
    </row>
    <row r="16" spans="1:13" x14ac:dyDescent="0.35">
      <c r="A16" s="2" t="s">
        <v>269</v>
      </c>
      <c r="B16">
        <v>1.1599999999999999</v>
      </c>
      <c r="C16">
        <v>1.1499999999999999</v>
      </c>
      <c r="D16">
        <v>1.63</v>
      </c>
      <c r="E16">
        <v>1.49</v>
      </c>
      <c r="F16">
        <v>1.28</v>
      </c>
      <c r="G16">
        <v>1.22</v>
      </c>
      <c r="H16">
        <v>1.1599999999999999</v>
      </c>
      <c r="I16">
        <v>1.0900000000000001</v>
      </c>
      <c r="J16">
        <v>0.95</v>
      </c>
      <c r="K16">
        <v>0.81</v>
      </c>
      <c r="L16">
        <v>0.9</v>
      </c>
      <c r="M16" s="4">
        <v>1.06</v>
      </c>
    </row>
    <row r="17" spans="1:13" x14ac:dyDescent="0.35">
      <c r="A17" s="12" t="s">
        <v>282</v>
      </c>
      <c r="B17" s="14">
        <v>81.95</v>
      </c>
      <c r="C17" s="14">
        <v>75.77</v>
      </c>
      <c r="D17" s="14">
        <v>84.01</v>
      </c>
      <c r="E17" s="14">
        <v>85.37</v>
      </c>
      <c r="F17" s="14">
        <v>90.7</v>
      </c>
      <c r="G17" s="14">
        <v>97.77</v>
      </c>
      <c r="H17" s="14">
        <v>100.94</v>
      </c>
      <c r="I17" s="14">
        <v>108.75</v>
      </c>
      <c r="J17" s="14">
        <v>120.21</v>
      </c>
      <c r="K17" s="14">
        <v>131.06</v>
      </c>
      <c r="L17" s="14">
        <v>138.56</v>
      </c>
      <c r="M17" s="5">
        <v>146.82</v>
      </c>
    </row>
    <row r="19" spans="1:13" x14ac:dyDescent="0.35">
      <c r="A19" t="s">
        <v>73</v>
      </c>
    </row>
    <row r="21" spans="1:13" x14ac:dyDescent="0.35">
      <c r="A21" t="s">
        <v>228</v>
      </c>
    </row>
    <row r="22" spans="1:13" x14ac:dyDescent="0.35">
      <c r="A22" t="s">
        <v>229</v>
      </c>
    </row>
    <row r="24" spans="1:13" x14ac:dyDescent="0.35">
      <c r="A24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94"/>
  <sheetViews>
    <sheetView workbookViewId="0">
      <selection activeCell="A91" sqref="A91"/>
    </sheetView>
  </sheetViews>
  <sheetFormatPr defaultColWidth="10.90625" defaultRowHeight="14.5" x14ac:dyDescent="0.35"/>
  <cols>
    <col min="1" max="1" width="6.7265625" customWidth="1"/>
    <col min="2" max="2" width="29.7265625" customWidth="1"/>
    <col min="3" max="3" width="18.7265625" customWidth="1"/>
  </cols>
  <sheetData>
    <row r="1" spans="1:3" x14ac:dyDescent="0.35">
      <c r="A1" t="s">
        <v>295</v>
      </c>
    </row>
    <row r="3" spans="1:3" x14ac:dyDescent="0.35">
      <c r="A3" s="9" t="s">
        <v>4</v>
      </c>
      <c r="B3" s="8" t="s">
        <v>265</v>
      </c>
      <c r="C3" s="10" t="s">
        <v>296</v>
      </c>
    </row>
    <row r="4" spans="1:3" x14ac:dyDescent="0.35">
      <c r="A4" s="2">
        <v>2013</v>
      </c>
      <c r="B4" t="s">
        <v>279</v>
      </c>
      <c r="C4" s="111">
        <v>9.23</v>
      </c>
    </row>
    <row r="5" spans="1:3" x14ac:dyDescent="0.35">
      <c r="A5" s="2">
        <v>2013</v>
      </c>
      <c r="B5" t="s">
        <v>266</v>
      </c>
      <c r="C5" s="111">
        <v>23.1</v>
      </c>
    </row>
    <row r="6" spans="1:3" x14ac:dyDescent="0.35">
      <c r="A6" s="2">
        <v>2013</v>
      </c>
      <c r="B6" t="s">
        <v>267</v>
      </c>
      <c r="C6" s="111">
        <v>14.1</v>
      </c>
    </row>
    <row r="7" spans="1:3" x14ac:dyDescent="0.35">
      <c r="A7" s="2">
        <v>2013</v>
      </c>
      <c r="B7" t="s">
        <v>268</v>
      </c>
      <c r="C7" s="111">
        <v>21.12</v>
      </c>
    </row>
    <row r="8" spans="1:3" x14ac:dyDescent="0.35">
      <c r="A8" s="2">
        <v>2013</v>
      </c>
      <c r="B8" t="s">
        <v>269</v>
      </c>
      <c r="C8" s="111">
        <v>15.64</v>
      </c>
    </row>
    <row r="9" spans="1:3" x14ac:dyDescent="0.35">
      <c r="A9" s="2">
        <v>2013</v>
      </c>
      <c r="B9" t="s">
        <v>270</v>
      </c>
      <c r="C9" s="111">
        <v>50.24</v>
      </c>
    </row>
    <row r="10" spans="1:3" x14ac:dyDescent="0.35">
      <c r="A10" s="2">
        <v>2013</v>
      </c>
      <c r="B10" t="s">
        <v>272</v>
      </c>
      <c r="C10" s="111">
        <v>25.96</v>
      </c>
    </row>
    <row r="11" spans="1:3" x14ac:dyDescent="0.35">
      <c r="A11" s="2">
        <v>2014</v>
      </c>
      <c r="B11" t="s">
        <v>279</v>
      </c>
      <c r="C11" s="111">
        <v>9.44</v>
      </c>
    </row>
    <row r="12" spans="1:3" x14ac:dyDescent="0.35">
      <c r="A12" s="2">
        <v>2014</v>
      </c>
      <c r="B12" t="s">
        <v>266</v>
      </c>
      <c r="C12" s="111">
        <v>25.4</v>
      </c>
    </row>
    <row r="13" spans="1:3" x14ac:dyDescent="0.35">
      <c r="A13" s="2">
        <v>2014</v>
      </c>
      <c r="B13" t="s">
        <v>267</v>
      </c>
      <c r="C13" s="111">
        <v>14.65</v>
      </c>
    </row>
    <row r="14" spans="1:3" x14ac:dyDescent="0.35">
      <c r="A14" s="2">
        <v>2014</v>
      </c>
      <c r="B14" t="s">
        <v>268</v>
      </c>
      <c r="C14" s="111">
        <v>22.39</v>
      </c>
    </row>
    <row r="15" spans="1:3" x14ac:dyDescent="0.35">
      <c r="A15" s="2">
        <v>2014</v>
      </c>
      <c r="B15" t="s">
        <v>269</v>
      </c>
      <c r="C15" s="111">
        <v>18.260000000000002</v>
      </c>
    </row>
    <row r="16" spans="1:3" x14ac:dyDescent="0.35">
      <c r="A16" s="2">
        <v>2014</v>
      </c>
      <c r="B16" t="s">
        <v>270</v>
      </c>
      <c r="C16" s="111">
        <v>59.16</v>
      </c>
    </row>
    <row r="17" spans="1:3" x14ac:dyDescent="0.35">
      <c r="A17" s="2">
        <v>2014</v>
      </c>
      <c r="B17" t="s">
        <v>272</v>
      </c>
      <c r="C17" s="111">
        <v>30.44</v>
      </c>
    </row>
    <row r="18" spans="1:3" x14ac:dyDescent="0.35">
      <c r="A18" s="2">
        <v>2015</v>
      </c>
      <c r="B18" t="s">
        <v>279</v>
      </c>
      <c r="C18" s="111">
        <v>9.42</v>
      </c>
    </row>
    <row r="19" spans="1:3" x14ac:dyDescent="0.35">
      <c r="A19" s="2">
        <v>2015</v>
      </c>
      <c r="B19" t="s">
        <v>266</v>
      </c>
      <c r="C19" s="111">
        <v>27.35</v>
      </c>
    </row>
    <row r="20" spans="1:3" x14ac:dyDescent="0.35">
      <c r="A20" s="2">
        <v>2015</v>
      </c>
      <c r="B20" t="s">
        <v>267</v>
      </c>
      <c r="C20" s="111">
        <v>14.8</v>
      </c>
    </row>
    <row r="21" spans="1:3" x14ac:dyDescent="0.35">
      <c r="A21" s="2">
        <v>2015</v>
      </c>
      <c r="B21" t="s">
        <v>268</v>
      </c>
      <c r="C21" s="111">
        <v>24.85</v>
      </c>
    </row>
    <row r="22" spans="1:3" x14ac:dyDescent="0.35">
      <c r="A22" s="2">
        <v>2015</v>
      </c>
      <c r="B22" t="s">
        <v>269</v>
      </c>
      <c r="C22" s="111">
        <v>20.8</v>
      </c>
    </row>
    <row r="23" spans="1:3" x14ac:dyDescent="0.35">
      <c r="A23" s="2">
        <v>2015</v>
      </c>
      <c r="B23" t="s">
        <v>270</v>
      </c>
      <c r="C23" s="111">
        <v>68.06</v>
      </c>
    </row>
    <row r="24" spans="1:3" x14ac:dyDescent="0.35">
      <c r="A24" s="2">
        <v>2015</v>
      </c>
      <c r="B24" t="s">
        <v>272</v>
      </c>
      <c r="C24" s="111">
        <v>35.630000000000003</v>
      </c>
    </row>
    <row r="25" spans="1:3" x14ac:dyDescent="0.35">
      <c r="A25" s="2">
        <v>2016</v>
      </c>
      <c r="B25" t="s">
        <v>266</v>
      </c>
      <c r="C25" s="111">
        <v>28.84</v>
      </c>
    </row>
    <row r="26" spans="1:3" x14ac:dyDescent="0.35">
      <c r="A26" s="2">
        <v>2016</v>
      </c>
      <c r="B26" t="s">
        <v>267</v>
      </c>
      <c r="C26" s="111">
        <v>13.63</v>
      </c>
    </row>
    <row r="27" spans="1:3" x14ac:dyDescent="0.35">
      <c r="A27" s="2">
        <v>2016</v>
      </c>
      <c r="B27" t="s">
        <v>268</v>
      </c>
      <c r="C27" s="111">
        <v>26.75</v>
      </c>
    </row>
    <row r="28" spans="1:3" x14ac:dyDescent="0.35">
      <c r="A28" s="2">
        <v>2016</v>
      </c>
      <c r="B28" t="s">
        <v>269</v>
      </c>
      <c r="C28" s="111">
        <v>20.93</v>
      </c>
    </row>
    <row r="29" spans="1:3" x14ac:dyDescent="0.35">
      <c r="A29" s="2">
        <v>2016</v>
      </c>
      <c r="B29" t="s">
        <v>270</v>
      </c>
      <c r="C29" s="111">
        <v>76.819999999999993</v>
      </c>
    </row>
    <row r="30" spans="1:3" x14ac:dyDescent="0.35">
      <c r="A30" s="2">
        <v>2016</v>
      </c>
      <c r="B30" t="s">
        <v>271</v>
      </c>
      <c r="C30" s="111">
        <v>11.26</v>
      </c>
    </row>
    <row r="31" spans="1:3" x14ac:dyDescent="0.35">
      <c r="A31" s="2">
        <v>2016</v>
      </c>
      <c r="B31" t="s">
        <v>272</v>
      </c>
      <c r="C31" s="111">
        <v>40.28</v>
      </c>
    </row>
    <row r="32" spans="1:3" x14ac:dyDescent="0.35">
      <c r="A32" s="2">
        <v>2017</v>
      </c>
      <c r="B32" t="s">
        <v>266</v>
      </c>
      <c r="C32" s="111">
        <v>30.25</v>
      </c>
    </row>
    <row r="33" spans="1:3" x14ac:dyDescent="0.35">
      <c r="A33" s="2">
        <v>2017</v>
      </c>
      <c r="B33" t="s">
        <v>267</v>
      </c>
      <c r="C33" s="111">
        <v>14.23</v>
      </c>
    </row>
    <row r="34" spans="1:3" x14ac:dyDescent="0.35">
      <c r="A34" s="2">
        <v>2017</v>
      </c>
      <c r="B34" t="s">
        <v>268</v>
      </c>
      <c r="C34" s="111">
        <v>28.19</v>
      </c>
    </row>
    <row r="35" spans="1:3" x14ac:dyDescent="0.35">
      <c r="A35" s="2">
        <v>2017</v>
      </c>
      <c r="B35" t="s">
        <v>269</v>
      </c>
      <c r="C35" s="111">
        <v>21.28</v>
      </c>
    </row>
    <row r="36" spans="1:3" x14ac:dyDescent="0.35">
      <c r="A36" s="2">
        <v>2017</v>
      </c>
      <c r="B36" t="s">
        <v>270</v>
      </c>
      <c r="C36" s="111">
        <v>85.38</v>
      </c>
    </row>
    <row r="37" spans="1:3" x14ac:dyDescent="0.35">
      <c r="A37" s="2">
        <v>2017</v>
      </c>
      <c r="B37" t="s">
        <v>271</v>
      </c>
      <c r="C37" s="111">
        <v>13.33</v>
      </c>
    </row>
    <row r="38" spans="1:3" x14ac:dyDescent="0.35">
      <c r="A38" s="2">
        <v>2017</v>
      </c>
      <c r="B38" t="s">
        <v>272</v>
      </c>
      <c r="C38" s="111">
        <v>44.1</v>
      </c>
    </row>
    <row r="39" spans="1:3" x14ac:dyDescent="0.35">
      <c r="A39" s="2">
        <v>2018</v>
      </c>
      <c r="B39" t="s">
        <v>266</v>
      </c>
      <c r="C39" s="111">
        <v>31.68</v>
      </c>
    </row>
    <row r="40" spans="1:3" x14ac:dyDescent="0.35">
      <c r="A40" s="2">
        <v>2018</v>
      </c>
      <c r="B40" t="s">
        <v>267</v>
      </c>
      <c r="C40" s="111">
        <v>14.3</v>
      </c>
    </row>
    <row r="41" spans="1:3" x14ac:dyDescent="0.35">
      <c r="A41" s="2">
        <v>2018</v>
      </c>
      <c r="B41" t="s">
        <v>268</v>
      </c>
      <c r="C41" s="111">
        <v>29.34</v>
      </c>
    </row>
    <row r="42" spans="1:3" x14ac:dyDescent="0.35">
      <c r="A42" s="2">
        <v>2018</v>
      </c>
      <c r="B42" t="s">
        <v>269</v>
      </c>
      <c r="C42" s="111">
        <v>21.38</v>
      </c>
    </row>
    <row r="43" spans="1:3" x14ac:dyDescent="0.35">
      <c r="A43" s="2">
        <v>2018</v>
      </c>
      <c r="B43" t="s">
        <v>270</v>
      </c>
      <c r="C43" s="111">
        <v>94.77</v>
      </c>
    </row>
    <row r="44" spans="1:3" x14ac:dyDescent="0.35">
      <c r="A44" s="2">
        <v>2018</v>
      </c>
      <c r="B44" t="s">
        <v>271</v>
      </c>
      <c r="C44" s="111">
        <v>15.57</v>
      </c>
    </row>
    <row r="45" spans="1:3" x14ac:dyDescent="0.35">
      <c r="A45" s="2">
        <v>2018</v>
      </c>
      <c r="B45" t="s">
        <v>272</v>
      </c>
      <c r="C45" s="111">
        <v>47.96</v>
      </c>
    </row>
    <row r="46" spans="1:3" x14ac:dyDescent="0.35">
      <c r="A46" s="2">
        <v>2019</v>
      </c>
      <c r="B46" t="s">
        <v>266</v>
      </c>
      <c r="C46" s="111">
        <v>25.88</v>
      </c>
    </row>
    <row r="47" spans="1:3" x14ac:dyDescent="0.35">
      <c r="A47" s="2">
        <v>2019</v>
      </c>
      <c r="B47" t="s">
        <v>267</v>
      </c>
      <c r="C47" s="111">
        <v>14.96</v>
      </c>
    </row>
    <row r="48" spans="1:3" x14ac:dyDescent="0.35">
      <c r="A48" s="2">
        <v>2019</v>
      </c>
      <c r="B48" t="s">
        <v>268</v>
      </c>
      <c r="C48" s="111">
        <v>31.31</v>
      </c>
    </row>
    <row r="49" spans="1:3" x14ac:dyDescent="0.35">
      <c r="A49" s="2">
        <v>2019</v>
      </c>
      <c r="B49" t="s">
        <v>269</v>
      </c>
      <c r="C49" s="111">
        <v>21.81</v>
      </c>
    </row>
    <row r="50" spans="1:3" x14ac:dyDescent="0.35">
      <c r="A50" s="2">
        <v>2019</v>
      </c>
      <c r="B50" t="s">
        <v>270</v>
      </c>
      <c r="C50" s="111">
        <v>107.6</v>
      </c>
    </row>
    <row r="51" spans="1:3" x14ac:dyDescent="0.35">
      <c r="A51" s="2">
        <v>2019</v>
      </c>
      <c r="B51" t="s">
        <v>271</v>
      </c>
      <c r="C51" s="111">
        <v>18.27</v>
      </c>
    </row>
    <row r="52" spans="1:3" x14ac:dyDescent="0.35">
      <c r="A52" s="2">
        <v>2019</v>
      </c>
      <c r="B52" t="s">
        <v>272</v>
      </c>
      <c r="C52" s="111">
        <v>53.73</v>
      </c>
    </row>
    <row r="53" spans="1:3" x14ac:dyDescent="0.35">
      <c r="A53" s="2">
        <v>2020</v>
      </c>
      <c r="B53" t="s">
        <v>266</v>
      </c>
      <c r="C53" s="111">
        <v>28.75</v>
      </c>
    </row>
    <row r="54" spans="1:3" x14ac:dyDescent="0.35">
      <c r="A54" s="2">
        <v>2020</v>
      </c>
      <c r="B54" t="s">
        <v>267</v>
      </c>
      <c r="C54" s="111">
        <v>14.46</v>
      </c>
    </row>
    <row r="55" spans="1:3" x14ac:dyDescent="0.35">
      <c r="A55" s="2">
        <v>2020</v>
      </c>
      <c r="B55" t="s">
        <v>268</v>
      </c>
      <c r="C55" s="111">
        <v>32.549999999999997</v>
      </c>
    </row>
    <row r="56" spans="1:3" x14ac:dyDescent="0.35">
      <c r="A56" s="2">
        <v>2020</v>
      </c>
      <c r="B56" t="s">
        <v>269</v>
      </c>
      <c r="C56" s="111">
        <v>28.98</v>
      </c>
    </row>
    <row r="57" spans="1:3" x14ac:dyDescent="0.35">
      <c r="A57" s="2">
        <v>2020</v>
      </c>
      <c r="B57" t="s">
        <v>270</v>
      </c>
      <c r="C57" s="111">
        <v>116.8</v>
      </c>
    </row>
    <row r="58" spans="1:3" x14ac:dyDescent="0.35">
      <c r="A58" s="2">
        <v>2020</v>
      </c>
      <c r="B58" t="s">
        <v>271</v>
      </c>
      <c r="C58" s="111">
        <v>20.62</v>
      </c>
    </row>
    <row r="59" spans="1:3" x14ac:dyDescent="0.35">
      <c r="A59" s="2">
        <v>2020</v>
      </c>
      <c r="B59" t="s">
        <v>272</v>
      </c>
      <c r="C59" s="111">
        <v>58.8</v>
      </c>
    </row>
    <row r="60" spans="1:3" x14ac:dyDescent="0.35">
      <c r="A60" s="2">
        <v>2021</v>
      </c>
      <c r="B60" t="s">
        <v>266</v>
      </c>
      <c r="C60" s="111">
        <v>32</v>
      </c>
    </row>
    <row r="61" spans="1:3" x14ac:dyDescent="0.35">
      <c r="A61" s="2">
        <v>2021</v>
      </c>
      <c r="B61" t="s">
        <v>267</v>
      </c>
      <c r="C61" s="111">
        <v>14.23</v>
      </c>
    </row>
    <row r="62" spans="1:3" x14ac:dyDescent="0.35">
      <c r="A62" s="2">
        <v>2021</v>
      </c>
      <c r="B62" t="s">
        <v>268</v>
      </c>
      <c r="C62" s="111">
        <v>34.119999999999997</v>
      </c>
    </row>
    <row r="63" spans="1:3" x14ac:dyDescent="0.35">
      <c r="A63" s="2">
        <v>2021</v>
      </c>
      <c r="B63" t="s">
        <v>269</v>
      </c>
      <c r="C63" s="111">
        <v>36.31</v>
      </c>
    </row>
    <row r="64" spans="1:3" x14ac:dyDescent="0.35">
      <c r="A64" s="2">
        <v>2021</v>
      </c>
      <c r="B64" t="s">
        <v>270</v>
      </c>
      <c r="C64" s="111">
        <v>130.54</v>
      </c>
    </row>
    <row r="65" spans="1:3" x14ac:dyDescent="0.35">
      <c r="A65" s="2">
        <v>2021</v>
      </c>
      <c r="B65" t="s">
        <v>271</v>
      </c>
      <c r="C65" s="111">
        <v>23.03</v>
      </c>
    </row>
    <row r="66" spans="1:3" x14ac:dyDescent="0.35">
      <c r="A66" s="2">
        <v>2021</v>
      </c>
      <c r="B66" t="s">
        <v>272</v>
      </c>
      <c r="C66" s="111">
        <v>63.18</v>
      </c>
    </row>
    <row r="67" spans="1:3" x14ac:dyDescent="0.35">
      <c r="A67" s="2">
        <v>2022</v>
      </c>
      <c r="B67" t="s">
        <v>276</v>
      </c>
      <c r="C67" s="111">
        <v>14.43</v>
      </c>
    </row>
    <row r="68" spans="1:3" x14ac:dyDescent="0.35">
      <c r="A68" s="2">
        <v>2022</v>
      </c>
      <c r="B68" t="s">
        <v>266</v>
      </c>
      <c r="C68" s="111">
        <v>35.31</v>
      </c>
    </row>
    <row r="69" spans="1:3" x14ac:dyDescent="0.35">
      <c r="A69" s="2">
        <v>2022</v>
      </c>
      <c r="B69" t="s">
        <v>268</v>
      </c>
      <c r="C69" s="111">
        <v>35.67</v>
      </c>
    </row>
    <row r="70" spans="1:3" x14ac:dyDescent="0.35">
      <c r="A70" s="2">
        <v>2022</v>
      </c>
      <c r="B70" t="s">
        <v>269</v>
      </c>
      <c r="C70" s="111">
        <v>42.02</v>
      </c>
    </row>
    <row r="71" spans="1:3" x14ac:dyDescent="0.35">
      <c r="A71" s="2">
        <v>2022</v>
      </c>
      <c r="B71" t="s">
        <v>270</v>
      </c>
      <c r="C71" s="111">
        <v>149.87</v>
      </c>
    </row>
    <row r="72" spans="1:3" x14ac:dyDescent="0.35">
      <c r="A72" s="2">
        <v>2022</v>
      </c>
      <c r="B72" t="s">
        <v>271</v>
      </c>
      <c r="C72" s="111">
        <v>26.3</v>
      </c>
    </row>
    <row r="73" spans="1:3" x14ac:dyDescent="0.35">
      <c r="A73" s="2">
        <v>2022</v>
      </c>
      <c r="B73" t="s">
        <v>272</v>
      </c>
      <c r="C73" s="111">
        <v>70.22</v>
      </c>
    </row>
    <row r="74" spans="1:3" x14ac:dyDescent="0.35">
      <c r="A74" s="2">
        <v>2023</v>
      </c>
      <c r="B74" t="s">
        <v>276</v>
      </c>
      <c r="C74" s="111">
        <v>17.510000000000002</v>
      </c>
    </row>
    <row r="75" spans="1:3" x14ac:dyDescent="0.35">
      <c r="A75" s="2">
        <v>2023</v>
      </c>
      <c r="B75" t="s">
        <v>266</v>
      </c>
      <c r="C75" s="111">
        <v>38.119999999999997</v>
      </c>
    </row>
    <row r="76" spans="1:3" x14ac:dyDescent="0.35">
      <c r="A76" s="2">
        <v>2023</v>
      </c>
      <c r="B76" t="s">
        <v>268</v>
      </c>
      <c r="C76" s="111">
        <v>35.85</v>
      </c>
    </row>
    <row r="77" spans="1:3" x14ac:dyDescent="0.35">
      <c r="A77" s="2">
        <v>2023</v>
      </c>
      <c r="B77" t="s">
        <v>269</v>
      </c>
      <c r="C77" s="111">
        <v>42.95</v>
      </c>
    </row>
    <row r="78" spans="1:3" x14ac:dyDescent="0.35">
      <c r="A78" s="2">
        <v>2023</v>
      </c>
      <c r="B78" t="s">
        <v>270</v>
      </c>
      <c r="C78" s="111">
        <v>167.71</v>
      </c>
    </row>
    <row r="79" spans="1:3" x14ac:dyDescent="0.35">
      <c r="A79" s="2">
        <v>2023</v>
      </c>
      <c r="B79" t="s">
        <v>271</v>
      </c>
      <c r="C79" s="111">
        <v>29.23</v>
      </c>
    </row>
    <row r="80" spans="1:3" x14ac:dyDescent="0.35">
      <c r="A80" s="2">
        <v>2023</v>
      </c>
      <c r="B80" t="s">
        <v>272</v>
      </c>
      <c r="C80" s="111">
        <v>77.52</v>
      </c>
    </row>
    <row r="81" spans="1:3" x14ac:dyDescent="0.35">
      <c r="A81" s="2">
        <v>2024</v>
      </c>
      <c r="B81" t="s">
        <v>276</v>
      </c>
      <c r="C81" s="111">
        <v>20.94</v>
      </c>
    </row>
    <row r="82" spans="1:3" x14ac:dyDescent="0.35">
      <c r="A82" s="2">
        <v>2024</v>
      </c>
      <c r="B82" t="s">
        <v>266</v>
      </c>
      <c r="C82" s="111">
        <v>42.39</v>
      </c>
    </row>
    <row r="83" spans="1:3" x14ac:dyDescent="0.35">
      <c r="A83" s="2">
        <v>2024</v>
      </c>
      <c r="B83" t="s">
        <v>268</v>
      </c>
      <c r="C83" s="111">
        <v>38.22</v>
      </c>
    </row>
    <row r="84" spans="1:3" x14ac:dyDescent="0.35">
      <c r="A84" s="2">
        <v>2024</v>
      </c>
      <c r="B84" t="s">
        <v>269</v>
      </c>
      <c r="C84" s="111">
        <v>46.69</v>
      </c>
    </row>
    <row r="85" spans="1:3" x14ac:dyDescent="0.35">
      <c r="A85" s="2">
        <v>2024</v>
      </c>
      <c r="B85" t="s">
        <v>270</v>
      </c>
      <c r="C85" s="111">
        <v>188.75</v>
      </c>
    </row>
    <row r="86" spans="1:3" x14ac:dyDescent="0.35">
      <c r="A86" s="2">
        <v>2024</v>
      </c>
      <c r="B86" t="s">
        <v>271</v>
      </c>
      <c r="C86" s="111">
        <v>34.26</v>
      </c>
    </row>
    <row r="87" spans="1:3" x14ac:dyDescent="0.35">
      <c r="A87" s="12">
        <v>2024</v>
      </c>
      <c r="B87" s="14" t="s">
        <v>272</v>
      </c>
      <c r="C87" s="112">
        <v>85.81</v>
      </c>
    </row>
    <row r="89" spans="1:3" x14ac:dyDescent="0.35">
      <c r="A89" t="s">
        <v>73</v>
      </c>
    </row>
    <row r="91" spans="1:3" x14ac:dyDescent="0.35">
      <c r="A91" t="s">
        <v>228</v>
      </c>
    </row>
    <row r="92" spans="1:3" x14ac:dyDescent="0.35">
      <c r="A92" t="s">
        <v>229</v>
      </c>
    </row>
    <row r="94" spans="1:3" x14ac:dyDescent="0.35">
      <c r="A94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20"/>
  <sheetViews>
    <sheetView workbookViewId="0"/>
  </sheetViews>
  <sheetFormatPr defaultColWidth="10.90625" defaultRowHeight="14.5" x14ac:dyDescent="0.35"/>
  <cols>
    <col min="1" max="1" width="72.7265625" customWidth="1"/>
    <col min="2" max="2" width="25.7265625" customWidth="1"/>
    <col min="3" max="3" width="30.7265625" customWidth="1"/>
    <col min="4" max="4" width="10.7265625" customWidth="1"/>
  </cols>
  <sheetData>
    <row r="1" spans="1:4" x14ac:dyDescent="0.35">
      <c r="A1" t="s">
        <v>298</v>
      </c>
    </row>
    <row r="3" spans="1:4" x14ac:dyDescent="0.35">
      <c r="A3" s="9" t="s">
        <v>299</v>
      </c>
      <c r="B3" s="8" t="s">
        <v>245</v>
      </c>
      <c r="C3" s="8" t="s">
        <v>300</v>
      </c>
      <c r="D3" s="10" t="s">
        <v>301</v>
      </c>
    </row>
    <row r="4" spans="1:4" x14ac:dyDescent="0.35">
      <c r="A4" s="2" t="s">
        <v>302</v>
      </c>
      <c r="B4" s="113">
        <v>1068</v>
      </c>
      <c r="C4" s="113">
        <v>3857</v>
      </c>
      <c r="D4" s="114">
        <v>0.44700000000000001</v>
      </c>
    </row>
    <row r="5" spans="1:4" x14ac:dyDescent="0.35">
      <c r="A5" s="2" t="s">
        <v>206</v>
      </c>
      <c r="B5" s="113">
        <v>556.6</v>
      </c>
      <c r="C5" s="113">
        <v>2319.6999999999998</v>
      </c>
      <c r="D5" s="114">
        <v>0.26900000000000002</v>
      </c>
    </row>
    <row r="6" spans="1:4" x14ac:dyDescent="0.35">
      <c r="A6" s="2" t="s">
        <v>148</v>
      </c>
      <c r="B6" s="113">
        <v>598.1</v>
      </c>
      <c r="C6" s="113">
        <v>2221.1999999999998</v>
      </c>
      <c r="D6" s="114">
        <v>0.25800000000000001</v>
      </c>
    </row>
    <row r="7" spans="1:4" x14ac:dyDescent="0.35">
      <c r="A7" s="2" t="s">
        <v>303</v>
      </c>
      <c r="B7" s="113">
        <v>47.8</v>
      </c>
      <c r="C7" s="113">
        <v>97.1</v>
      </c>
      <c r="D7" s="114">
        <v>1.0999999999999999E-2</v>
      </c>
    </row>
    <row r="8" spans="1:4" x14ac:dyDescent="0.35">
      <c r="A8" s="2" t="s">
        <v>165</v>
      </c>
      <c r="B8" s="113">
        <v>13.7</v>
      </c>
      <c r="C8" s="113">
        <v>50.4</v>
      </c>
      <c r="D8" s="114">
        <v>6.0000000000000001E-3</v>
      </c>
    </row>
    <row r="9" spans="1:4" x14ac:dyDescent="0.35">
      <c r="A9" s="2" t="s">
        <v>208</v>
      </c>
      <c r="B9" s="113">
        <v>19</v>
      </c>
      <c r="C9" s="113">
        <v>28</v>
      </c>
      <c r="D9" s="114">
        <v>3.0000000000000001E-3</v>
      </c>
    </row>
    <row r="10" spans="1:4" x14ac:dyDescent="0.35">
      <c r="A10" s="2" t="s">
        <v>304</v>
      </c>
      <c r="B10" s="113">
        <v>19.3</v>
      </c>
      <c r="C10" s="113">
        <v>25.8</v>
      </c>
      <c r="D10" s="114">
        <v>3.0000000000000001E-3</v>
      </c>
    </row>
    <row r="11" spans="1:4" x14ac:dyDescent="0.35">
      <c r="A11" s="2" t="s">
        <v>207</v>
      </c>
      <c r="B11" s="113">
        <v>4.5999999999999996</v>
      </c>
      <c r="C11" s="113">
        <v>8.8000000000000007</v>
      </c>
      <c r="D11" s="114">
        <v>1E-3</v>
      </c>
    </row>
    <row r="12" spans="1:4" x14ac:dyDescent="0.35">
      <c r="A12" s="2" t="s">
        <v>149</v>
      </c>
      <c r="B12" s="113">
        <v>6.1</v>
      </c>
      <c r="C12" s="113">
        <v>8.1</v>
      </c>
      <c r="D12" s="114">
        <v>1E-3</v>
      </c>
    </row>
    <row r="13" spans="1:4" x14ac:dyDescent="0.35">
      <c r="A13" s="12" t="s">
        <v>305</v>
      </c>
      <c r="B13" s="115">
        <v>2.2000000000000002</v>
      </c>
      <c r="C13" s="115">
        <v>3.9</v>
      </c>
      <c r="D13" s="116">
        <v>0</v>
      </c>
    </row>
    <row r="15" spans="1:4" x14ac:dyDescent="0.35">
      <c r="A15" t="s">
        <v>73</v>
      </c>
    </row>
    <row r="17" spans="1:1" x14ac:dyDescent="0.35">
      <c r="A17" t="s">
        <v>228</v>
      </c>
    </row>
    <row r="18" spans="1:1" x14ac:dyDescent="0.35">
      <c r="A18" t="s">
        <v>229</v>
      </c>
    </row>
    <row r="20" spans="1:1" x14ac:dyDescent="0.35">
      <c r="A20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30"/>
  <sheetViews>
    <sheetView workbookViewId="0"/>
  </sheetViews>
  <sheetFormatPr defaultColWidth="10.90625" defaultRowHeight="14.5" x14ac:dyDescent="0.35"/>
  <cols>
    <col min="1" max="1" width="23.7265625" customWidth="1"/>
    <col min="2" max="2" width="84.7265625" customWidth="1"/>
    <col min="3" max="3" width="25.7265625" customWidth="1"/>
    <col min="4" max="4" width="24.7265625" customWidth="1"/>
    <col min="5" max="5" width="53.7265625" customWidth="1"/>
  </cols>
  <sheetData>
    <row r="1" spans="1:5" x14ac:dyDescent="0.35">
      <c r="A1" t="s">
        <v>307</v>
      </c>
    </row>
    <row r="3" spans="1:5" x14ac:dyDescent="0.35">
      <c r="A3" s="9" t="s">
        <v>308</v>
      </c>
      <c r="B3" s="8" t="s">
        <v>309</v>
      </c>
      <c r="C3" s="8" t="s">
        <v>168</v>
      </c>
      <c r="D3" s="8" t="s">
        <v>310</v>
      </c>
      <c r="E3" s="10" t="s">
        <v>311</v>
      </c>
    </row>
    <row r="4" spans="1:5" x14ac:dyDescent="0.35">
      <c r="A4" s="2" t="s">
        <v>312</v>
      </c>
      <c r="B4" t="s">
        <v>313</v>
      </c>
      <c r="C4" s="117">
        <v>1839.3</v>
      </c>
      <c r="D4" s="118">
        <v>0.54500000000000004</v>
      </c>
      <c r="E4" s="119">
        <v>0.20799999999999999</v>
      </c>
    </row>
    <row r="5" spans="1:5" x14ac:dyDescent="0.35">
      <c r="A5" s="2" t="s">
        <v>314</v>
      </c>
      <c r="B5" t="s">
        <v>315</v>
      </c>
      <c r="C5" s="117">
        <v>766.6</v>
      </c>
      <c r="D5" s="118">
        <v>0.22700000000000001</v>
      </c>
      <c r="E5" s="119">
        <v>0.17299999999999999</v>
      </c>
    </row>
    <row r="6" spans="1:5" x14ac:dyDescent="0.35">
      <c r="A6" s="2" t="s">
        <v>316</v>
      </c>
      <c r="B6" t="s">
        <v>317</v>
      </c>
      <c r="C6" s="117">
        <v>224.3</v>
      </c>
      <c r="D6" s="118">
        <v>6.7000000000000004E-2</v>
      </c>
      <c r="E6" s="119">
        <v>0.40300000000000002</v>
      </c>
    </row>
    <row r="7" spans="1:5" x14ac:dyDescent="0.35">
      <c r="A7" s="2" t="s">
        <v>318</v>
      </c>
      <c r="B7" t="s">
        <v>319</v>
      </c>
      <c r="C7" s="117">
        <v>55.1</v>
      </c>
      <c r="D7" s="118">
        <v>1.6E-2</v>
      </c>
      <c r="E7" s="119">
        <v>0.33300000000000002</v>
      </c>
    </row>
    <row r="8" spans="1:5" x14ac:dyDescent="0.35">
      <c r="A8" s="2" t="s">
        <v>320</v>
      </c>
      <c r="B8" t="s">
        <v>321</v>
      </c>
      <c r="C8" s="117">
        <v>21.7</v>
      </c>
      <c r="D8" s="118">
        <v>6.0000000000000001E-3</v>
      </c>
      <c r="E8" s="119">
        <v>0.38400000000000001</v>
      </c>
    </row>
    <row r="9" spans="1:5" x14ac:dyDescent="0.35">
      <c r="A9" s="2" t="s">
        <v>322</v>
      </c>
      <c r="B9" t="s">
        <v>323</v>
      </c>
      <c r="C9" s="117">
        <v>21.5</v>
      </c>
      <c r="D9" s="118">
        <v>6.0000000000000001E-3</v>
      </c>
      <c r="E9" s="119">
        <v>0.42499999999999999</v>
      </c>
    </row>
    <row r="10" spans="1:5" x14ac:dyDescent="0.35">
      <c r="A10" s="2" t="s">
        <v>324</v>
      </c>
      <c r="B10" t="s">
        <v>325</v>
      </c>
      <c r="C10" s="117">
        <v>17.3</v>
      </c>
      <c r="D10" s="118">
        <v>5.0000000000000001E-3</v>
      </c>
      <c r="E10" s="119">
        <v>0.28999999999999998</v>
      </c>
    </row>
    <row r="11" spans="1:5" x14ac:dyDescent="0.35">
      <c r="A11" s="2" t="s">
        <v>326</v>
      </c>
      <c r="B11" t="s">
        <v>327</v>
      </c>
      <c r="C11" s="117">
        <v>15.5</v>
      </c>
      <c r="D11" s="118">
        <v>5.0000000000000001E-3</v>
      </c>
      <c r="E11" s="119">
        <v>0.252</v>
      </c>
    </row>
    <row r="12" spans="1:5" x14ac:dyDescent="0.35">
      <c r="A12" s="2" t="s">
        <v>328</v>
      </c>
      <c r="B12" t="s">
        <v>329</v>
      </c>
      <c r="C12" s="117">
        <v>13.9</v>
      </c>
      <c r="D12" s="118">
        <v>4.0000000000000001E-3</v>
      </c>
      <c r="E12" s="119">
        <v>0.19900000000000001</v>
      </c>
    </row>
    <row r="13" spans="1:5" x14ac:dyDescent="0.35">
      <c r="A13" s="2" t="s">
        <v>330</v>
      </c>
      <c r="B13" t="s">
        <v>331</v>
      </c>
      <c r="C13" s="117">
        <v>12.7</v>
      </c>
      <c r="D13" s="118">
        <v>4.0000000000000001E-3</v>
      </c>
      <c r="E13" s="119">
        <v>0.28299999999999997</v>
      </c>
    </row>
    <row r="14" spans="1:5" x14ac:dyDescent="0.35">
      <c r="A14" s="2" t="s">
        <v>332</v>
      </c>
      <c r="B14" t="s">
        <v>333</v>
      </c>
      <c r="C14" s="117">
        <v>12.7</v>
      </c>
      <c r="D14" s="118">
        <v>4.0000000000000001E-3</v>
      </c>
      <c r="E14" s="119">
        <v>0.28000000000000003</v>
      </c>
    </row>
    <row r="15" spans="1:5" x14ac:dyDescent="0.35">
      <c r="A15" s="2" t="s">
        <v>334</v>
      </c>
      <c r="B15" t="s">
        <v>335</v>
      </c>
      <c r="C15" s="117">
        <v>12.7</v>
      </c>
      <c r="D15" s="118">
        <v>4.0000000000000001E-3</v>
      </c>
      <c r="E15" s="119">
        <v>0.46400000000000002</v>
      </c>
    </row>
    <row r="16" spans="1:5" x14ac:dyDescent="0.35">
      <c r="A16" s="2" t="s">
        <v>336</v>
      </c>
      <c r="B16" t="s">
        <v>337</v>
      </c>
      <c r="C16" s="117">
        <v>11.3</v>
      </c>
      <c r="D16" s="118">
        <v>3.0000000000000001E-3</v>
      </c>
      <c r="E16" s="119">
        <v>0.27900000000000003</v>
      </c>
    </row>
    <row r="17" spans="1:5" x14ac:dyDescent="0.35">
      <c r="A17" s="2" t="s">
        <v>338</v>
      </c>
      <c r="B17" t="s">
        <v>339</v>
      </c>
      <c r="C17" s="117">
        <v>10.3</v>
      </c>
      <c r="D17" s="118">
        <v>3.0000000000000001E-3</v>
      </c>
      <c r="E17" s="119">
        <v>0.31900000000000001</v>
      </c>
    </row>
    <row r="18" spans="1:5" x14ac:dyDescent="0.35">
      <c r="A18" s="2" t="s">
        <v>340</v>
      </c>
      <c r="B18" t="s">
        <v>341</v>
      </c>
      <c r="C18" s="117">
        <v>9.8000000000000007</v>
      </c>
      <c r="D18" s="118">
        <v>3.0000000000000001E-3</v>
      </c>
      <c r="E18" s="119">
        <v>0.308</v>
      </c>
    </row>
    <row r="19" spans="1:5" x14ac:dyDescent="0.35">
      <c r="A19" s="2" t="s">
        <v>342</v>
      </c>
      <c r="B19" t="s">
        <v>343</v>
      </c>
      <c r="C19" s="117">
        <v>9.3000000000000007</v>
      </c>
      <c r="D19" s="118">
        <v>3.0000000000000001E-3</v>
      </c>
      <c r="E19" s="119">
        <v>0.35499999999999998</v>
      </c>
    </row>
    <row r="20" spans="1:5" x14ac:dyDescent="0.35">
      <c r="A20" s="2" t="s">
        <v>344</v>
      </c>
      <c r="B20" t="s">
        <v>345</v>
      </c>
      <c r="C20" s="117">
        <v>8.1999999999999993</v>
      </c>
      <c r="D20" s="118">
        <v>2E-3</v>
      </c>
      <c r="E20" s="119">
        <v>0.32300000000000001</v>
      </c>
    </row>
    <row r="21" spans="1:5" x14ac:dyDescent="0.35">
      <c r="A21" s="2" t="s">
        <v>346</v>
      </c>
      <c r="B21" t="s">
        <v>347</v>
      </c>
      <c r="C21" s="117">
        <v>7.2</v>
      </c>
      <c r="D21" s="118">
        <v>2E-3</v>
      </c>
      <c r="E21" s="119">
        <v>0.39800000000000002</v>
      </c>
    </row>
    <row r="22" spans="1:5" x14ac:dyDescent="0.35">
      <c r="A22" s="2" t="s">
        <v>348</v>
      </c>
      <c r="B22" t="s">
        <v>349</v>
      </c>
      <c r="C22" s="117">
        <v>6.9</v>
      </c>
      <c r="D22" s="118">
        <v>2E-3</v>
      </c>
      <c r="E22" s="119">
        <v>0.26900000000000002</v>
      </c>
    </row>
    <row r="23" spans="1:5" x14ac:dyDescent="0.35">
      <c r="A23" s="12" t="s">
        <v>350</v>
      </c>
      <c r="B23" s="14" t="s">
        <v>351</v>
      </c>
      <c r="C23" s="120">
        <v>6.2</v>
      </c>
      <c r="D23" s="121">
        <v>2E-3</v>
      </c>
      <c r="E23" s="122">
        <v>0.33800000000000002</v>
      </c>
    </row>
    <row r="25" spans="1:5" x14ac:dyDescent="0.35">
      <c r="A25" t="s">
        <v>73</v>
      </c>
    </row>
    <row r="27" spans="1:5" x14ac:dyDescent="0.35">
      <c r="A27" t="s">
        <v>228</v>
      </c>
    </row>
    <row r="28" spans="1:5" x14ac:dyDescent="0.35">
      <c r="A28" t="s">
        <v>229</v>
      </c>
    </row>
    <row r="30" spans="1:5" x14ac:dyDescent="0.35">
      <c r="A30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78"/>
  <sheetViews>
    <sheetView workbookViewId="0"/>
  </sheetViews>
  <sheetFormatPr defaultColWidth="10.90625" defaultRowHeight="14.5" x14ac:dyDescent="0.35"/>
  <cols>
    <col min="1" max="1" width="23.7265625" customWidth="1"/>
    <col min="2" max="2" width="157.7265625" customWidth="1"/>
    <col min="3" max="3" width="25.7265625" customWidth="1"/>
    <col min="4" max="4" width="36.7265625" customWidth="1"/>
  </cols>
  <sheetData>
    <row r="1" spans="1:4" x14ac:dyDescent="0.35">
      <c r="A1" t="s">
        <v>353</v>
      </c>
    </row>
    <row r="3" spans="1:4" x14ac:dyDescent="0.35">
      <c r="A3" s="9" t="s">
        <v>308</v>
      </c>
      <c r="B3" s="8" t="s">
        <v>309</v>
      </c>
      <c r="C3" s="8" t="s">
        <v>168</v>
      </c>
      <c r="D3" s="10" t="s">
        <v>354</v>
      </c>
    </row>
    <row r="4" spans="1:4" x14ac:dyDescent="0.35">
      <c r="A4" s="2" t="s">
        <v>355</v>
      </c>
      <c r="B4" t="s">
        <v>356</v>
      </c>
      <c r="C4" s="123">
        <v>402.1</v>
      </c>
      <c r="D4" s="124">
        <v>0.219</v>
      </c>
    </row>
    <row r="5" spans="1:4" x14ac:dyDescent="0.35">
      <c r="A5" s="2" t="s">
        <v>357</v>
      </c>
      <c r="B5" t="s">
        <v>358</v>
      </c>
      <c r="C5" s="123">
        <v>292.5</v>
      </c>
      <c r="D5" s="124">
        <v>0.159</v>
      </c>
    </row>
    <row r="6" spans="1:4" x14ac:dyDescent="0.35">
      <c r="A6" s="2" t="s">
        <v>359</v>
      </c>
      <c r="B6" t="s">
        <v>360</v>
      </c>
      <c r="C6" s="123">
        <v>275.8</v>
      </c>
      <c r="D6" s="124">
        <v>0.15</v>
      </c>
    </row>
    <row r="7" spans="1:4" x14ac:dyDescent="0.35">
      <c r="A7" s="2" t="s">
        <v>361</v>
      </c>
      <c r="B7" t="s">
        <v>362</v>
      </c>
      <c r="C7" s="123">
        <v>161.19999999999999</v>
      </c>
      <c r="D7" s="124">
        <v>8.7999999999999995E-2</v>
      </c>
    </row>
    <row r="8" spans="1:4" x14ac:dyDescent="0.35">
      <c r="A8" s="2" t="s">
        <v>363</v>
      </c>
      <c r="B8" t="s">
        <v>364</v>
      </c>
      <c r="C8" s="123">
        <v>161</v>
      </c>
      <c r="D8" s="124">
        <v>8.7999999999999995E-2</v>
      </c>
    </row>
    <row r="9" spans="1:4" x14ac:dyDescent="0.35">
      <c r="A9" s="2" t="s">
        <v>365</v>
      </c>
      <c r="B9" t="s">
        <v>366</v>
      </c>
      <c r="C9" s="123">
        <v>87.2</v>
      </c>
      <c r="D9" s="124">
        <v>4.7E-2</v>
      </c>
    </row>
    <row r="10" spans="1:4" x14ac:dyDescent="0.35">
      <c r="A10" s="2" t="s">
        <v>367</v>
      </c>
      <c r="B10" t="s">
        <v>368</v>
      </c>
      <c r="C10" s="123">
        <v>52.8</v>
      </c>
      <c r="D10" s="124">
        <v>2.9000000000000001E-2</v>
      </c>
    </row>
    <row r="11" spans="1:4" x14ac:dyDescent="0.35">
      <c r="A11" s="2" t="s">
        <v>369</v>
      </c>
      <c r="B11" t="s">
        <v>370</v>
      </c>
      <c r="C11" s="123">
        <v>49.6</v>
      </c>
      <c r="D11" s="124">
        <v>2.7E-2</v>
      </c>
    </row>
    <row r="12" spans="1:4" x14ac:dyDescent="0.35">
      <c r="A12" s="2" t="s">
        <v>371</v>
      </c>
      <c r="B12" t="s">
        <v>372</v>
      </c>
      <c r="C12" s="123">
        <v>33.299999999999997</v>
      </c>
      <c r="D12" s="124">
        <v>1.7999999999999999E-2</v>
      </c>
    </row>
    <row r="13" spans="1:4" x14ac:dyDescent="0.35">
      <c r="A13" s="2" t="s">
        <v>373</v>
      </c>
      <c r="B13" t="s">
        <v>374</v>
      </c>
      <c r="C13" s="123">
        <v>26.1</v>
      </c>
      <c r="D13" s="124">
        <v>1.4E-2</v>
      </c>
    </row>
    <row r="14" spans="1:4" x14ac:dyDescent="0.35">
      <c r="A14" s="2" t="s">
        <v>375</v>
      </c>
      <c r="B14" t="s">
        <v>376</v>
      </c>
      <c r="C14" s="123">
        <v>25.4</v>
      </c>
      <c r="D14" s="124">
        <v>1.4E-2</v>
      </c>
    </row>
    <row r="15" spans="1:4" x14ac:dyDescent="0.35">
      <c r="A15" s="2" t="s">
        <v>377</v>
      </c>
      <c r="B15" t="s">
        <v>378</v>
      </c>
      <c r="C15" s="123">
        <v>21.4</v>
      </c>
      <c r="D15" s="124">
        <v>1.2E-2</v>
      </c>
    </row>
    <row r="16" spans="1:4" x14ac:dyDescent="0.35">
      <c r="A16" s="2" t="s">
        <v>379</v>
      </c>
      <c r="B16" t="s">
        <v>380</v>
      </c>
      <c r="C16" s="123">
        <v>19.2</v>
      </c>
      <c r="D16" s="124">
        <v>0.01</v>
      </c>
    </row>
    <row r="17" spans="1:4" x14ac:dyDescent="0.35">
      <c r="A17" s="2" t="s">
        <v>381</v>
      </c>
      <c r="B17" t="s">
        <v>382</v>
      </c>
      <c r="C17" s="123">
        <v>18.100000000000001</v>
      </c>
      <c r="D17" s="124">
        <v>0.01</v>
      </c>
    </row>
    <row r="18" spans="1:4" x14ac:dyDescent="0.35">
      <c r="A18" s="2" t="s">
        <v>383</v>
      </c>
      <c r="B18" t="s">
        <v>384</v>
      </c>
      <c r="C18" s="123">
        <v>17</v>
      </c>
      <c r="D18" s="124">
        <v>8.9999999999999993E-3</v>
      </c>
    </row>
    <row r="19" spans="1:4" x14ac:dyDescent="0.35">
      <c r="A19" s="2" t="s">
        <v>385</v>
      </c>
      <c r="B19" t="s">
        <v>386</v>
      </c>
      <c r="C19" s="123">
        <v>16.3</v>
      </c>
      <c r="D19" s="124">
        <v>8.9999999999999993E-3</v>
      </c>
    </row>
    <row r="20" spans="1:4" x14ac:dyDescent="0.35">
      <c r="A20" s="2" t="s">
        <v>387</v>
      </c>
      <c r="B20" t="s">
        <v>388</v>
      </c>
      <c r="C20" s="123">
        <v>15.9</v>
      </c>
      <c r="D20" s="124">
        <v>8.9999999999999993E-3</v>
      </c>
    </row>
    <row r="21" spans="1:4" x14ac:dyDescent="0.35">
      <c r="A21" s="2" t="s">
        <v>389</v>
      </c>
      <c r="B21" t="s">
        <v>390</v>
      </c>
      <c r="C21" s="123">
        <v>15.1</v>
      </c>
      <c r="D21" s="124">
        <v>8.0000000000000002E-3</v>
      </c>
    </row>
    <row r="22" spans="1:4" x14ac:dyDescent="0.35">
      <c r="A22" s="2" t="s">
        <v>391</v>
      </c>
      <c r="B22" t="s">
        <v>392</v>
      </c>
      <c r="C22" s="123">
        <v>14.3</v>
      </c>
      <c r="D22" s="124">
        <v>8.0000000000000002E-3</v>
      </c>
    </row>
    <row r="23" spans="1:4" x14ac:dyDescent="0.35">
      <c r="A23" s="2" t="s">
        <v>393</v>
      </c>
      <c r="B23" t="s">
        <v>394</v>
      </c>
      <c r="C23" s="123">
        <v>13.4</v>
      </c>
      <c r="D23" s="124">
        <v>7.0000000000000001E-3</v>
      </c>
    </row>
    <row r="24" spans="1:4" x14ac:dyDescent="0.35">
      <c r="A24" s="2" t="s">
        <v>395</v>
      </c>
      <c r="B24" t="s">
        <v>396</v>
      </c>
      <c r="C24" s="123">
        <v>13.2</v>
      </c>
      <c r="D24" s="124">
        <v>7.0000000000000001E-3</v>
      </c>
    </row>
    <row r="25" spans="1:4" x14ac:dyDescent="0.35">
      <c r="A25" s="2" t="s">
        <v>397</v>
      </c>
      <c r="B25" t="s">
        <v>398</v>
      </c>
      <c r="C25" s="123">
        <v>11.2</v>
      </c>
      <c r="D25" s="124">
        <v>6.0000000000000001E-3</v>
      </c>
    </row>
    <row r="26" spans="1:4" x14ac:dyDescent="0.35">
      <c r="A26" s="2" t="s">
        <v>399</v>
      </c>
      <c r="B26" t="s">
        <v>400</v>
      </c>
      <c r="C26" s="123">
        <v>9.6999999999999993</v>
      </c>
      <c r="D26" s="124">
        <v>5.0000000000000001E-3</v>
      </c>
    </row>
    <row r="27" spans="1:4" x14ac:dyDescent="0.35">
      <c r="A27" s="2" t="s">
        <v>401</v>
      </c>
      <c r="B27" t="s">
        <v>402</v>
      </c>
      <c r="C27" s="123">
        <v>8.6999999999999993</v>
      </c>
      <c r="D27" s="124">
        <v>5.0000000000000001E-3</v>
      </c>
    </row>
    <row r="28" spans="1:4" x14ac:dyDescent="0.35">
      <c r="A28" s="2" t="s">
        <v>403</v>
      </c>
      <c r="B28" t="s">
        <v>404</v>
      </c>
      <c r="C28" s="123">
        <v>8.6999999999999993</v>
      </c>
      <c r="D28" s="124">
        <v>5.0000000000000001E-3</v>
      </c>
    </row>
    <row r="29" spans="1:4" x14ac:dyDescent="0.35">
      <c r="A29" s="2" t="s">
        <v>405</v>
      </c>
      <c r="B29" t="s">
        <v>406</v>
      </c>
      <c r="C29" s="123">
        <v>8.3000000000000007</v>
      </c>
      <c r="D29" s="124">
        <v>5.0000000000000001E-3</v>
      </c>
    </row>
    <row r="30" spans="1:4" x14ac:dyDescent="0.35">
      <c r="A30" s="2" t="s">
        <v>407</v>
      </c>
      <c r="B30" t="s">
        <v>408</v>
      </c>
      <c r="C30" s="123">
        <v>8.1999999999999993</v>
      </c>
      <c r="D30" s="124">
        <v>4.0000000000000001E-3</v>
      </c>
    </row>
    <row r="31" spans="1:4" x14ac:dyDescent="0.35">
      <c r="A31" s="2" t="s">
        <v>409</v>
      </c>
      <c r="B31" t="s">
        <v>410</v>
      </c>
      <c r="C31" s="123">
        <v>6.7</v>
      </c>
      <c r="D31" s="124">
        <v>4.0000000000000001E-3</v>
      </c>
    </row>
    <row r="32" spans="1:4" x14ac:dyDescent="0.35">
      <c r="A32" s="2" t="s">
        <v>411</v>
      </c>
      <c r="B32" t="s">
        <v>412</v>
      </c>
      <c r="C32" s="123">
        <v>6.4</v>
      </c>
      <c r="D32" s="124">
        <v>3.0000000000000001E-3</v>
      </c>
    </row>
    <row r="33" spans="1:4" x14ac:dyDescent="0.35">
      <c r="A33" s="2" t="s">
        <v>413</v>
      </c>
      <c r="B33" t="s">
        <v>414</v>
      </c>
      <c r="C33" s="123">
        <v>4.5999999999999996</v>
      </c>
      <c r="D33" s="124">
        <v>3.0000000000000001E-3</v>
      </c>
    </row>
    <row r="34" spans="1:4" x14ac:dyDescent="0.35">
      <c r="A34" s="2" t="s">
        <v>415</v>
      </c>
      <c r="B34" t="s">
        <v>416</v>
      </c>
      <c r="C34" s="123">
        <v>4.5</v>
      </c>
      <c r="D34" s="124">
        <v>2E-3</v>
      </c>
    </row>
    <row r="35" spans="1:4" x14ac:dyDescent="0.35">
      <c r="A35" s="2" t="s">
        <v>417</v>
      </c>
      <c r="B35" t="s">
        <v>418</v>
      </c>
      <c r="C35" s="123">
        <v>4.2</v>
      </c>
      <c r="D35" s="124">
        <v>2E-3</v>
      </c>
    </row>
    <row r="36" spans="1:4" x14ac:dyDescent="0.35">
      <c r="A36" s="2" t="s">
        <v>419</v>
      </c>
      <c r="B36" t="s">
        <v>420</v>
      </c>
      <c r="C36" s="123">
        <v>3</v>
      </c>
      <c r="D36" s="124">
        <v>2E-3</v>
      </c>
    </row>
    <row r="37" spans="1:4" x14ac:dyDescent="0.35">
      <c r="A37" s="2" t="s">
        <v>421</v>
      </c>
      <c r="B37" t="s">
        <v>422</v>
      </c>
      <c r="C37" s="123">
        <v>2.9</v>
      </c>
      <c r="D37" s="124">
        <v>2E-3</v>
      </c>
    </row>
    <row r="38" spans="1:4" x14ac:dyDescent="0.35">
      <c r="A38" s="2" t="s">
        <v>423</v>
      </c>
      <c r="B38" t="s">
        <v>424</v>
      </c>
      <c r="C38" s="123">
        <v>2.2000000000000002</v>
      </c>
      <c r="D38" s="124">
        <v>1E-3</v>
      </c>
    </row>
    <row r="39" spans="1:4" x14ac:dyDescent="0.35">
      <c r="A39" s="2" t="s">
        <v>425</v>
      </c>
      <c r="B39" t="s">
        <v>426</v>
      </c>
      <c r="C39" s="123">
        <v>1.9</v>
      </c>
      <c r="D39" s="124">
        <v>1E-3</v>
      </c>
    </row>
    <row r="40" spans="1:4" x14ac:dyDescent="0.35">
      <c r="A40" s="2" t="s">
        <v>427</v>
      </c>
      <c r="B40" t="s">
        <v>428</v>
      </c>
      <c r="C40" s="123">
        <v>1.8</v>
      </c>
      <c r="D40" s="124">
        <v>1E-3</v>
      </c>
    </row>
    <row r="41" spans="1:4" x14ac:dyDescent="0.35">
      <c r="A41" s="2" t="s">
        <v>429</v>
      </c>
      <c r="B41" t="s">
        <v>430</v>
      </c>
      <c r="C41" s="123">
        <v>1.7</v>
      </c>
      <c r="D41" s="124">
        <v>1E-3</v>
      </c>
    </row>
    <row r="42" spans="1:4" x14ac:dyDescent="0.35">
      <c r="A42" s="2" t="s">
        <v>431</v>
      </c>
      <c r="B42" t="s">
        <v>432</v>
      </c>
      <c r="C42" s="123">
        <v>1.4</v>
      </c>
      <c r="D42" s="124">
        <v>1E-3</v>
      </c>
    </row>
    <row r="43" spans="1:4" x14ac:dyDescent="0.35">
      <c r="A43" s="2" t="s">
        <v>433</v>
      </c>
      <c r="B43" t="s">
        <v>434</v>
      </c>
      <c r="C43" s="123">
        <v>1.4</v>
      </c>
      <c r="D43" s="124">
        <v>1E-3</v>
      </c>
    </row>
    <row r="44" spans="1:4" x14ac:dyDescent="0.35">
      <c r="A44" s="2" t="s">
        <v>435</v>
      </c>
      <c r="B44" t="s">
        <v>436</v>
      </c>
      <c r="C44" s="123">
        <v>1.3</v>
      </c>
      <c r="D44" s="124">
        <v>1E-3</v>
      </c>
    </row>
    <row r="45" spans="1:4" x14ac:dyDescent="0.35">
      <c r="A45" s="2" t="s">
        <v>437</v>
      </c>
      <c r="B45" t="s">
        <v>438</v>
      </c>
      <c r="C45" s="123">
        <v>1.1000000000000001</v>
      </c>
      <c r="D45" s="124">
        <v>1E-3</v>
      </c>
    </row>
    <row r="46" spans="1:4" x14ac:dyDescent="0.35">
      <c r="A46" s="2" t="s">
        <v>439</v>
      </c>
      <c r="B46" t="s">
        <v>440</v>
      </c>
      <c r="C46" s="123">
        <v>0.9</v>
      </c>
      <c r="D46" s="124">
        <v>1E-3</v>
      </c>
    </row>
    <row r="47" spans="1:4" x14ac:dyDescent="0.35">
      <c r="A47" s="2" t="s">
        <v>441</v>
      </c>
      <c r="B47" t="s">
        <v>442</v>
      </c>
      <c r="C47" s="123">
        <v>0.7</v>
      </c>
      <c r="D47" s="124">
        <v>0</v>
      </c>
    </row>
    <row r="48" spans="1:4" x14ac:dyDescent="0.35">
      <c r="A48" s="2" t="s">
        <v>443</v>
      </c>
      <c r="B48" t="s">
        <v>444</v>
      </c>
      <c r="C48" s="123">
        <v>0.7</v>
      </c>
      <c r="D48" s="124">
        <v>0</v>
      </c>
    </row>
    <row r="49" spans="1:4" x14ac:dyDescent="0.35">
      <c r="A49" s="2" t="s">
        <v>445</v>
      </c>
      <c r="B49" t="s">
        <v>446</v>
      </c>
      <c r="C49" s="123">
        <v>0.7</v>
      </c>
      <c r="D49" s="124">
        <v>0</v>
      </c>
    </row>
    <row r="50" spans="1:4" x14ac:dyDescent="0.35">
      <c r="A50" s="2" t="s">
        <v>447</v>
      </c>
      <c r="B50" t="s">
        <v>448</v>
      </c>
      <c r="C50" s="123">
        <v>0.6</v>
      </c>
      <c r="D50" s="124">
        <v>0</v>
      </c>
    </row>
    <row r="51" spans="1:4" x14ac:dyDescent="0.35">
      <c r="A51" s="2" t="s">
        <v>449</v>
      </c>
      <c r="B51" t="s">
        <v>450</v>
      </c>
      <c r="C51" s="123">
        <v>0.4</v>
      </c>
      <c r="D51" s="124">
        <v>0</v>
      </c>
    </row>
    <row r="52" spans="1:4" x14ac:dyDescent="0.35">
      <c r="A52" s="2" t="s">
        <v>451</v>
      </c>
      <c r="B52" t="s">
        <v>452</v>
      </c>
      <c r="C52" s="123">
        <v>0.4</v>
      </c>
      <c r="D52" s="124">
        <v>0</v>
      </c>
    </row>
    <row r="53" spans="1:4" x14ac:dyDescent="0.35">
      <c r="A53" s="2" t="s">
        <v>453</v>
      </c>
      <c r="B53" t="s">
        <v>454</v>
      </c>
      <c r="C53" s="123">
        <v>0.4</v>
      </c>
      <c r="D53" s="124">
        <v>0</v>
      </c>
    </row>
    <row r="54" spans="1:4" x14ac:dyDescent="0.35">
      <c r="A54" s="2" t="s">
        <v>455</v>
      </c>
      <c r="B54" t="s">
        <v>456</v>
      </c>
      <c r="C54" s="123">
        <v>0.4</v>
      </c>
      <c r="D54" s="124">
        <v>0</v>
      </c>
    </row>
    <row r="55" spans="1:4" x14ac:dyDescent="0.35">
      <c r="A55" s="2" t="s">
        <v>457</v>
      </c>
      <c r="B55" t="s">
        <v>458</v>
      </c>
      <c r="C55" s="123">
        <v>0.4</v>
      </c>
      <c r="D55" s="124">
        <v>0</v>
      </c>
    </row>
    <row r="56" spans="1:4" x14ac:dyDescent="0.35">
      <c r="A56" s="2" t="s">
        <v>459</v>
      </c>
      <c r="B56" t="s">
        <v>460</v>
      </c>
      <c r="C56" s="123">
        <v>0.4</v>
      </c>
      <c r="D56" s="124">
        <v>0</v>
      </c>
    </row>
    <row r="57" spans="1:4" x14ac:dyDescent="0.35">
      <c r="A57" s="2" t="s">
        <v>461</v>
      </c>
      <c r="B57" t="s">
        <v>462</v>
      </c>
      <c r="C57" s="123">
        <v>0.4</v>
      </c>
      <c r="D57" s="124">
        <v>0</v>
      </c>
    </row>
    <row r="58" spans="1:4" x14ac:dyDescent="0.35">
      <c r="A58" s="2" t="s">
        <v>463</v>
      </c>
      <c r="B58" t="s">
        <v>464</v>
      </c>
      <c r="C58" s="123">
        <v>0.2</v>
      </c>
      <c r="D58" s="124">
        <v>0</v>
      </c>
    </row>
    <row r="59" spans="1:4" x14ac:dyDescent="0.35">
      <c r="A59" s="2" t="s">
        <v>465</v>
      </c>
      <c r="B59" t="s">
        <v>466</v>
      </c>
      <c r="C59" s="123">
        <v>0.2</v>
      </c>
      <c r="D59" s="124">
        <v>0</v>
      </c>
    </row>
    <row r="60" spans="1:4" x14ac:dyDescent="0.35">
      <c r="A60" s="2" t="s">
        <v>467</v>
      </c>
      <c r="B60" t="s">
        <v>468</v>
      </c>
      <c r="C60" s="123">
        <v>0.2</v>
      </c>
      <c r="D60" s="124">
        <v>0</v>
      </c>
    </row>
    <row r="61" spans="1:4" x14ac:dyDescent="0.35">
      <c r="A61" s="2" t="s">
        <v>469</v>
      </c>
      <c r="B61" t="s">
        <v>470</v>
      </c>
      <c r="C61" s="123">
        <v>0.2</v>
      </c>
      <c r="D61" s="124">
        <v>0</v>
      </c>
    </row>
    <row r="62" spans="1:4" x14ac:dyDescent="0.35">
      <c r="A62" s="2" t="s">
        <v>471</v>
      </c>
      <c r="B62" t="s">
        <v>472</v>
      </c>
      <c r="C62" s="123">
        <v>0.2</v>
      </c>
      <c r="D62" s="124">
        <v>0</v>
      </c>
    </row>
    <row r="63" spans="1:4" x14ac:dyDescent="0.35">
      <c r="A63" s="2" t="s">
        <v>473</v>
      </c>
      <c r="B63" t="s">
        <v>474</v>
      </c>
      <c r="C63" s="123">
        <v>0.2</v>
      </c>
      <c r="D63" s="124">
        <v>0</v>
      </c>
    </row>
    <row r="64" spans="1:4" x14ac:dyDescent="0.35">
      <c r="A64" s="2" t="s">
        <v>475</v>
      </c>
      <c r="B64" t="s">
        <v>476</v>
      </c>
      <c r="C64" s="123">
        <v>0.1</v>
      </c>
      <c r="D64" s="124">
        <v>0</v>
      </c>
    </row>
    <row r="65" spans="1:4" x14ac:dyDescent="0.35">
      <c r="A65" s="2" t="s">
        <v>477</v>
      </c>
      <c r="B65" t="s">
        <v>478</v>
      </c>
      <c r="C65" s="123">
        <v>0.1</v>
      </c>
      <c r="D65" s="124">
        <v>0</v>
      </c>
    </row>
    <row r="66" spans="1:4" x14ac:dyDescent="0.35">
      <c r="A66" s="2" t="s">
        <v>479</v>
      </c>
      <c r="B66" t="s">
        <v>480</v>
      </c>
      <c r="C66" s="123">
        <v>0.1</v>
      </c>
      <c r="D66" s="124">
        <v>0</v>
      </c>
    </row>
    <row r="67" spans="1:4" x14ac:dyDescent="0.35">
      <c r="A67" s="2" t="s">
        <v>481</v>
      </c>
      <c r="B67" t="s">
        <v>482</v>
      </c>
      <c r="C67" s="123">
        <v>0.1</v>
      </c>
      <c r="D67" s="124">
        <v>0</v>
      </c>
    </row>
    <row r="68" spans="1:4" x14ac:dyDescent="0.35">
      <c r="A68" s="2" t="s">
        <v>483</v>
      </c>
      <c r="B68" t="s">
        <v>484</v>
      </c>
      <c r="C68" s="123">
        <v>0.1</v>
      </c>
      <c r="D68" s="124">
        <v>0</v>
      </c>
    </row>
    <row r="69" spans="1:4" x14ac:dyDescent="0.35">
      <c r="A69" s="2" t="s">
        <v>485</v>
      </c>
      <c r="B69" t="s">
        <v>486</v>
      </c>
      <c r="C69" s="123">
        <v>0.1</v>
      </c>
      <c r="D69" s="124">
        <v>0</v>
      </c>
    </row>
    <row r="70" spans="1:4" x14ac:dyDescent="0.35">
      <c r="A70" s="2" t="s">
        <v>487</v>
      </c>
      <c r="B70" t="s">
        <v>488</v>
      </c>
      <c r="C70" s="123">
        <v>0.1</v>
      </c>
      <c r="D70" s="124">
        <v>0</v>
      </c>
    </row>
    <row r="71" spans="1:4" x14ac:dyDescent="0.35">
      <c r="A71" s="12" t="s">
        <v>489</v>
      </c>
      <c r="B71" s="14" t="s">
        <v>490</v>
      </c>
      <c r="C71" s="125">
        <v>0.1</v>
      </c>
      <c r="D71" s="126">
        <v>0</v>
      </c>
    </row>
    <row r="73" spans="1:4" x14ac:dyDescent="0.35">
      <c r="A73" t="s">
        <v>73</v>
      </c>
    </row>
    <row r="75" spans="1:4" x14ac:dyDescent="0.35">
      <c r="A75" t="s">
        <v>228</v>
      </c>
    </row>
    <row r="76" spans="1:4" x14ac:dyDescent="0.35">
      <c r="A76" t="s">
        <v>229</v>
      </c>
    </row>
    <row r="78" spans="1:4" x14ac:dyDescent="0.35">
      <c r="A78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12"/>
  <sheetViews>
    <sheetView topLeftCell="A7" workbookViewId="0">
      <selection activeCell="A12" sqref="A12"/>
    </sheetView>
  </sheetViews>
  <sheetFormatPr defaultColWidth="10.90625" defaultRowHeight="14.5" x14ac:dyDescent="0.35"/>
  <cols>
    <col min="1" max="1" width="13.7265625" customWidth="1"/>
    <col min="2" max="2" width="150.7265625" customWidth="1"/>
    <col min="3" max="5" width="83.7265625" customWidth="1"/>
  </cols>
  <sheetData>
    <row r="1" spans="1:5" x14ac:dyDescent="0.35">
      <c r="A1" t="s">
        <v>492</v>
      </c>
    </row>
    <row r="3" spans="1:5" x14ac:dyDescent="0.35">
      <c r="A3" s="9" t="s">
        <v>493</v>
      </c>
      <c r="B3" s="8" t="s">
        <v>494</v>
      </c>
      <c r="C3" s="8" t="s">
        <v>495</v>
      </c>
      <c r="D3" s="8" t="s">
        <v>496</v>
      </c>
      <c r="E3" s="10" t="s">
        <v>497</v>
      </c>
    </row>
    <row r="4" spans="1:5" x14ac:dyDescent="0.35">
      <c r="A4" s="2" t="s">
        <v>498</v>
      </c>
      <c r="B4">
        <v>981361</v>
      </c>
      <c r="C4">
        <v>141953</v>
      </c>
      <c r="D4">
        <v>79655</v>
      </c>
      <c r="E4" s="4">
        <v>57225</v>
      </c>
    </row>
    <row r="5" spans="1:5" x14ac:dyDescent="0.35">
      <c r="A5" s="12" t="s">
        <v>499</v>
      </c>
      <c r="B5" s="14">
        <v>902763</v>
      </c>
      <c r="C5" s="14">
        <v>760810</v>
      </c>
      <c r="D5" s="14">
        <v>681155</v>
      </c>
      <c r="E5" s="5">
        <v>623930</v>
      </c>
    </row>
    <row r="7" spans="1:5" x14ac:dyDescent="0.35">
      <c r="A7" t="s">
        <v>73</v>
      </c>
    </row>
    <row r="9" spans="1:5" x14ac:dyDescent="0.35">
      <c r="A9" t="s">
        <v>228</v>
      </c>
    </row>
    <row r="10" spans="1:5" x14ac:dyDescent="0.35">
      <c r="A10" t="s">
        <v>229</v>
      </c>
    </row>
    <row r="12" spans="1:5" x14ac:dyDescent="0.35">
      <c r="A12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9"/>
  <sheetViews>
    <sheetView workbookViewId="0">
      <selection activeCell="C8" sqref="C8"/>
    </sheetView>
  </sheetViews>
  <sheetFormatPr defaultColWidth="10.90625" defaultRowHeight="14.5" x14ac:dyDescent="0.35"/>
  <cols>
    <col min="1" max="1" width="17.7265625" customWidth="1"/>
    <col min="2" max="2" width="18.7265625" customWidth="1"/>
    <col min="3" max="4" width="42.7265625" customWidth="1"/>
  </cols>
  <sheetData>
    <row r="1" spans="1:4" x14ac:dyDescent="0.35">
      <c r="A1" t="s">
        <v>53</v>
      </c>
    </row>
    <row r="3" spans="1:4" x14ac:dyDescent="0.35">
      <c r="A3" s="9" t="s">
        <v>5</v>
      </c>
      <c r="B3" s="8" t="s">
        <v>6</v>
      </c>
      <c r="C3" s="8" t="s">
        <v>7</v>
      </c>
      <c r="D3" s="10" t="s">
        <v>8</v>
      </c>
    </row>
    <row r="4" spans="1:4" x14ac:dyDescent="0.35">
      <c r="A4" s="2" t="s">
        <v>40</v>
      </c>
      <c r="B4" s="25">
        <v>5.5E-2</v>
      </c>
      <c r="C4" s="25">
        <v>5.0999999999999997E-2</v>
      </c>
      <c r="D4" s="26">
        <v>0.06</v>
      </c>
    </row>
    <row r="5" spans="1:4" x14ac:dyDescent="0.35">
      <c r="A5" s="2" t="s">
        <v>30</v>
      </c>
      <c r="B5" s="25">
        <v>0.05</v>
      </c>
      <c r="C5" s="25">
        <v>4.3999999999999997E-2</v>
      </c>
      <c r="D5" s="26">
        <v>5.7000000000000002E-2</v>
      </c>
    </row>
    <row r="6" spans="1:4" x14ac:dyDescent="0.35">
      <c r="A6" s="2" t="s">
        <v>21</v>
      </c>
      <c r="B6" s="25">
        <v>4.2999999999999997E-2</v>
      </c>
      <c r="C6" s="25">
        <v>3.6999999999999998E-2</v>
      </c>
      <c r="D6" s="26">
        <v>0.05</v>
      </c>
    </row>
    <row r="7" spans="1:4" x14ac:dyDescent="0.35">
      <c r="A7" s="2" t="s">
        <v>39</v>
      </c>
      <c r="B7" s="25">
        <v>0.04</v>
      </c>
      <c r="C7" s="25">
        <v>3.5999999999999997E-2</v>
      </c>
      <c r="D7" s="26">
        <v>4.5999999999999999E-2</v>
      </c>
    </row>
    <row r="8" spans="1:4" x14ac:dyDescent="0.35">
      <c r="A8" s="2" t="s">
        <v>28</v>
      </c>
      <c r="B8" s="25">
        <v>3.7999999999999999E-2</v>
      </c>
      <c r="C8" s="25">
        <v>3.3000000000000002E-2</v>
      </c>
      <c r="D8" s="26">
        <v>4.3999999999999997E-2</v>
      </c>
    </row>
    <row r="9" spans="1:4" x14ac:dyDescent="0.35">
      <c r="A9" s="2" t="s">
        <v>27</v>
      </c>
      <c r="B9" s="25">
        <v>3.6999999999999998E-2</v>
      </c>
      <c r="C9" s="25">
        <v>2.9000000000000001E-2</v>
      </c>
      <c r="D9" s="26">
        <v>4.8000000000000001E-2</v>
      </c>
    </row>
    <row r="10" spans="1:4" x14ac:dyDescent="0.35">
      <c r="A10" s="2" t="s">
        <v>20</v>
      </c>
      <c r="B10" s="25">
        <v>3.6999999999999998E-2</v>
      </c>
      <c r="C10" s="25">
        <v>3.3000000000000002E-2</v>
      </c>
      <c r="D10" s="26">
        <v>4.1000000000000002E-2</v>
      </c>
    </row>
    <row r="11" spans="1:4" x14ac:dyDescent="0.35">
      <c r="A11" s="2" t="s">
        <v>38</v>
      </c>
      <c r="B11" s="25">
        <v>3.5000000000000003E-2</v>
      </c>
      <c r="C11" s="25">
        <v>3.1E-2</v>
      </c>
      <c r="D11" s="26">
        <v>3.9E-2</v>
      </c>
    </row>
    <row r="12" spans="1:4" x14ac:dyDescent="0.35">
      <c r="A12" s="2" t="s">
        <v>37</v>
      </c>
      <c r="B12" s="25">
        <v>3.4000000000000002E-2</v>
      </c>
      <c r="C12" s="25">
        <v>0.03</v>
      </c>
      <c r="D12" s="26">
        <v>3.9E-2</v>
      </c>
    </row>
    <row r="13" spans="1:4" x14ac:dyDescent="0.35">
      <c r="A13" s="2" t="s">
        <v>23</v>
      </c>
      <c r="B13" s="25">
        <v>3.3000000000000002E-2</v>
      </c>
      <c r="C13" s="25">
        <v>2.8000000000000001E-2</v>
      </c>
      <c r="D13" s="26">
        <v>3.7999999999999999E-2</v>
      </c>
    </row>
    <row r="14" spans="1:4" x14ac:dyDescent="0.35">
      <c r="A14" s="2" t="s">
        <v>24</v>
      </c>
      <c r="B14" s="25">
        <v>3.2000000000000001E-2</v>
      </c>
      <c r="C14" s="25">
        <v>2.8000000000000001E-2</v>
      </c>
      <c r="D14" s="26">
        <v>3.5999999999999997E-2</v>
      </c>
    </row>
    <row r="15" spans="1:4" x14ac:dyDescent="0.35">
      <c r="A15" s="2" t="s">
        <v>10</v>
      </c>
      <c r="B15" s="25">
        <v>3.1E-2</v>
      </c>
      <c r="C15" s="25">
        <v>2.5999999999999999E-2</v>
      </c>
      <c r="D15" s="26">
        <v>3.6999999999999998E-2</v>
      </c>
    </row>
    <row r="16" spans="1:4" x14ac:dyDescent="0.35">
      <c r="A16" s="2" t="s">
        <v>17</v>
      </c>
      <c r="B16" s="25">
        <v>0.03</v>
      </c>
      <c r="C16" s="25">
        <v>2.7E-2</v>
      </c>
      <c r="D16" s="26">
        <v>3.5000000000000003E-2</v>
      </c>
    </row>
    <row r="17" spans="1:4" x14ac:dyDescent="0.35">
      <c r="A17" s="2" t="s">
        <v>19</v>
      </c>
      <c r="B17" s="25">
        <v>0.03</v>
      </c>
      <c r="C17" s="25">
        <v>2.7E-2</v>
      </c>
      <c r="D17" s="26">
        <v>3.4000000000000002E-2</v>
      </c>
    </row>
    <row r="18" spans="1:4" x14ac:dyDescent="0.35">
      <c r="A18" s="2" t="s">
        <v>16</v>
      </c>
      <c r="B18" s="25">
        <v>0.03</v>
      </c>
      <c r="C18" s="25">
        <v>2.5999999999999999E-2</v>
      </c>
      <c r="D18" s="26">
        <v>3.5000000000000003E-2</v>
      </c>
    </row>
    <row r="19" spans="1:4" x14ac:dyDescent="0.35">
      <c r="A19" s="2" t="s">
        <v>26</v>
      </c>
      <c r="B19" s="25">
        <v>0.03</v>
      </c>
      <c r="C19" s="25">
        <v>2.5999999999999999E-2</v>
      </c>
      <c r="D19" s="26">
        <v>3.4000000000000002E-2</v>
      </c>
    </row>
    <row r="20" spans="1:4" x14ac:dyDescent="0.35">
      <c r="A20" s="2" t="s">
        <v>15</v>
      </c>
      <c r="B20" s="25">
        <v>2.9000000000000001E-2</v>
      </c>
      <c r="C20" s="25">
        <v>2.5000000000000001E-2</v>
      </c>
      <c r="D20" s="26">
        <v>3.3000000000000002E-2</v>
      </c>
    </row>
    <row r="21" spans="1:4" x14ac:dyDescent="0.35">
      <c r="A21" s="2" t="s">
        <v>14</v>
      </c>
      <c r="B21" s="25">
        <v>2.8000000000000001E-2</v>
      </c>
      <c r="C21" s="25">
        <v>2.3E-2</v>
      </c>
      <c r="D21" s="26">
        <v>3.5999999999999997E-2</v>
      </c>
    </row>
    <row r="22" spans="1:4" x14ac:dyDescent="0.35">
      <c r="A22" s="2" t="s">
        <v>33</v>
      </c>
      <c r="B22" s="25">
        <v>2.8000000000000001E-2</v>
      </c>
      <c r="C22" s="25">
        <v>2.5000000000000001E-2</v>
      </c>
      <c r="D22" s="26">
        <v>3.2000000000000001E-2</v>
      </c>
    </row>
    <row r="23" spans="1:4" x14ac:dyDescent="0.35">
      <c r="A23" s="2" t="s">
        <v>22</v>
      </c>
      <c r="B23" s="25">
        <v>2.8000000000000001E-2</v>
      </c>
      <c r="C23" s="25">
        <v>2.4E-2</v>
      </c>
      <c r="D23" s="26">
        <v>3.3000000000000002E-2</v>
      </c>
    </row>
    <row r="24" spans="1:4" x14ac:dyDescent="0.35">
      <c r="A24" s="2" t="s">
        <v>11</v>
      </c>
      <c r="B24" s="25">
        <v>2.7E-2</v>
      </c>
      <c r="C24" s="25">
        <v>2.3E-2</v>
      </c>
      <c r="D24" s="26">
        <v>3.2000000000000001E-2</v>
      </c>
    </row>
    <row r="25" spans="1:4" x14ac:dyDescent="0.35">
      <c r="A25" s="2" t="s">
        <v>31</v>
      </c>
      <c r="B25" s="25">
        <v>2.5999999999999999E-2</v>
      </c>
      <c r="C25" s="25">
        <v>2.3E-2</v>
      </c>
      <c r="D25" s="26">
        <v>0.03</v>
      </c>
    </row>
    <row r="26" spans="1:4" x14ac:dyDescent="0.35">
      <c r="A26" s="2" t="s">
        <v>18</v>
      </c>
      <c r="B26" s="25">
        <v>2.5999999999999999E-2</v>
      </c>
      <c r="C26" s="25">
        <v>2.3E-2</v>
      </c>
      <c r="D26" s="26">
        <v>2.9000000000000001E-2</v>
      </c>
    </row>
    <row r="27" spans="1:4" x14ac:dyDescent="0.35">
      <c r="A27" s="2" t="s">
        <v>12</v>
      </c>
      <c r="B27" s="25">
        <v>2.5000000000000001E-2</v>
      </c>
      <c r="C27" s="25">
        <v>2.1999999999999999E-2</v>
      </c>
      <c r="D27" s="26">
        <v>0.03</v>
      </c>
    </row>
    <row r="28" spans="1:4" x14ac:dyDescent="0.35">
      <c r="A28" s="2" t="s">
        <v>32</v>
      </c>
      <c r="B28" s="25">
        <v>2.5000000000000001E-2</v>
      </c>
      <c r="C28" s="25">
        <v>2.1000000000000001E-2</v>
      </c>
      <c r="D28" s="26">
        <v>2.9000000000000001E-2</v>
      </c>
    </row>
    <row r="29" spans="1:4" x14ac:dyDescent="0.35">
      <c r="A29" s="2" t="s">
        <v>36</v>
      </c>
      <c r="B29" s="25">
        <v>2.4E-2</v>
      </c>
      <c r="C29" s="25">
        <v>2.1000000000000001E-2</v>
      </c>
      <c r="D29" s="26">
        <v>2.9000000000000001E-2</v>
      </c>
    </row>
    <row r="30" spans="1:4" x14ac:dyDescent="0.35">
      <c r="A30" s="2" t="s">
        <v>35</v>
      </c>
      <c r="B30" s="25">
        <v>2.3E-2</v>
      </c>
      <c r="C30" s="25">
        <v>1.9E-2</v>
      </c>
      <c r="D30" s="26">
        <v>2.9000000000000001E-2</v>
      </c>
    </row>
    <row r="31" spans="1:4" x14ac:dyDescent="0.35">
      <c r="A31" s="2" t="s">
        <v>9</v>
      </c>
      <c r="B31" s="25">
        <v>2.3E-2</v>
      </c>
      <c r="C31" s="25">
        <v>0.02</v>
      </c>
      <c r="D31" s="26">
        <v>2.7E-2</v>
      </c>
    </row>
    <row r="32" spans="1:4" x14ac:dyDescent="0.35">
      <c r="A32" s="2" t="s">
        <v>13</v>
      </c>
      <c r="B32" s="25">
        <v>2.1999999999999999E-2</v>
      </c>
      <c r="C32" s="25">
        <v>1.9E-2</v>
      </c>
      <c r="D32" s="26">
        <v>2.7E-2</v>
      </c>
    </row>
    <row r="33" spans="1:4" x14ac:dyDescent="0.35">
      <c r="A33" s="2" t="s">
        <v>34</v>
      </c>
      <c r="B33" s="25">
        <v>2.1999999999999999E-2</v>
      </c>
      <c r="C33" s="25">
        <v>1.9E-2</v>
      </c>
      <c r="D33" s="26">
        <v>2.5999999999999999E-2</v>
      </c>
    </row>
    <row r="34" spans="1:4" x14ac:dyDescent="0.35">
      <c r="A34" s="2" t="s">
        <v>29</v>
      </c>
      <c r="B34" s="25">
        <v>2.1999999999999999E-2</v>
      </c>
      <c r="C34" s="25">
        <v>1.9E-2</v>
      </c>
      <c r="D34" s="26">
        <v>2.5999999999999999E-2</v>
      </c>
    </row>
    <row r="35" spans="1:4" x14ac:dyDescent="0.35">
      <c r="A35" s="12" t="s">
        <v>25</v>
      </c>
      <c r="B35" s="27">
        <v>2.1000000000000001E-2</v>
      </c>
      <c r="C35" s="27">
        <v>1.7999999999999999E-2</v>
      </c>
      <c r="D35" s="28">
        <v>2.4E-2</v>
      </c>
    </row>
    <row r="37" spans="1:4" x14ac:dyDescent="0.35">
      <c r="A37" t="s">
        <v>42</v>
      </c>
    </row>
    <row r="39" spans="1:4" x14ac:dyDescent="0.35">
      <c r="A3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70"/>
  <sheetViews>
    <sheetView workbookViewId="0"/>
  </sheetViews>
  <sheetFormatPr defaultColWidth="10.90625" defaultRowHeight="14.5" x14ac:dyDescent="0.35"/>
  <cols>
    <col min="1" max="1" width="6.7265625" customWidth="1"/>
    <col min="2" max="2" width="27.7265625" customWidth="1"/>
    <col min="3" max="3" width="26.7265625" customWidth="1"/>
    <col min="4" max="4" width="48.7265625" customWidth="1"/>
    <col min="5" max="5" width="27.7265625" customWidth="1"/>
  </cols>
  <sheetData>
    <row r="1" spans="1:5" x14ac:dyDescent="0.35">
      <c r="A1" t="s">
        <v>501</v>
      </c>
    </row>
    <row r="3" spans="1:5" x14ac:dyDescent="0.35">
      <c r="A3" s="9" t="s">
        <v>4</v>
      </c>
      <c r="B3" s="8" t="s">
        <v>275</v>
      </c>
      <c r="C3" s="8" t="s">
        <v>502</v>
      </c>
      <c r="D3" s="8" t="s">
        <v>503</v>
      </c>
      <c r="E3" s="10" t="s">
        <v>226</v>
      </c>
    </row>
    <row r="4" spans="1:5" x14ac:dyDescent="0.35">
      <c r="A4" s="2">
        <v>2019</v>
      </c>
      <c r="B4" t="s">
        <v>504</v>
      </c>
      <c r="C4" s="127">
        <v>3506.42</v>
      </c>
      <c r="D4" s="128">
        <v>0.15590000000000001</v>
      </c>
      <c r="E4" s="129">
        <v>515.71</v>
      </c>
    </row>
    <row r="5" spans="1:5" x14ac:dyDescent="0.35">
      <c r="A5" s="2">
        <v>2019</v>
      </c>
      <c r="B5" t="s">
        <v>505</v>
      </c>
      <c r="C5" s="127">
        <v>2555.1</v>
      </c>
      <c r="D5" s="128">
        <v>0.11360000000000001</v>
      </c>
      <c r="E5" s="129">
        <v>451.93</v>
      </c>
    </row>
    <row r="6" spans="1:5" x14ac:dyDescent="0.35">
      <c r="A6" s="2">
        <v>2019</v>
      </c>
      <c r="B6" t="s">
        <v>506</v>
      </c>
      <c r="C6" s="127">
        <v>2415.25</v>
      </c>
      <c r="D6" s="128">
        <v>0.1074</v>
      </c>
      <c r="E6" s="129">
        <v>258.14999999999998</v>
      </c>
    </row>
    <row r="7" spans="1:5" x14ac:dyDescent="0.35">
      <c r="A7" s="2">
        <v>2019</v>
      </c>
      <c r="B7" t="s">
        <v>507</v>
      </c>
      <c r="C7" s="127">
        <v>2047.81</v>
      </c>
      <c r="D7" s="128">
        <v>9.0999999999999998E-2</v>
      </c>
      <c r="E7" s="129">
        <v>523.83000000000004</v>
      </c>
    </row>
    <row r="8" spans="1:5" x14ac:dyDescent="0.35">
      <c r="A8" s="2">
        <v>2019</v>
      </c>
      <c r="B8" t="s">
        <v>508</v>
      </c>
      <c r="C8" s="127">
        <v>2032.84</v>
      </c>
      <c r="D8" s="128">
        <v>9.0399999999999994E-2</v>
      </c>
      <c r="E8" s="129">
        <v>536.61</v>
      </c>
    </row>
    <row r="9" spans="1:5" x14ac:dyDescent="0.35">
      <c r="A9" s="2">
        <v>2019</v>
      </c>
      <c r="B9" t="s">
        <v>509</v>
      </c>
      <c r="C9" s="127">
        <v>1425.87</v>
      </c>
      <c r="D9" s="128">
        <v>6.3399999999999998E-2</v>
      </c>
      <c r="E9" s="129">
        <v>241.16</v>
      </c>
    </row>
    <row r="10" spans="1:5" x14ac:dyDescent="0.35">
      <c r="A10" s="2">
        <v>2019</v>
      </c>
      <c r="B10" t="s">
        <v>510</v>
      </c>
      <c r="C10" s="127">
        <v>1339.43</v>
      </c>
      <c r="D10" s="128">
        <v>5.9499999999999997E-2</v>
      </c>
      <c r="E10" s="129">
        <v>181.88</v>
      </c>
    </row>
    <row r="11" spans="1:5" x14ac:dyDescent="0.35">
      <c r="A11" s="2">
        <v>2019</v>
      </c>
      <c r="B11" t="s">
        <v>511</v>
      </c>
      <c r="C11" s="127">
        <v>1335.83</v>
      </c>
      <c r="D11" s="128">
        <v>5.9400000000000001E-2</v>
      </c>
      <c r="E11" s="129">
        <v>214.04</v>
      </c>
    </row>
    <row r="12" spans="1:5" x14ac:dyDescent="0.35">
      <c r="A12" s="2">
        <v>2019</v>
      </c>
      <c r="B12" t="s">
        <v>512</v>
      </c>
      <c r="C12" s="127">
        <v>1212.1099999999999</v>
      </c>
      <c r="D12" s="128">
        <v>5.3900000000000003E-2</v>
      </c>
      <c r="E12" s="129">
        <v>177.04</v>
      </c>
    </row>
    <row r="13" spans="1:5" x14ac:dyDescent="0.35">
      <c r="A13" s="2">
        <v>2019</v>
      </c>
      <c r="B13" t="s">
        <v>513</v>
      </c>
      <c r="C13" s="127">
        <v>820.9</v>
      </c>
      <c r="D13" s="128">
        <v>3.6499999999999998E-2</v>
      </c>
      <c r="E13" s="129">
        <v>104.41</v>
      </c>
    </row>
    <row r="14" spans="1:5" x14ac:dyDescent="0.35">
      <c r="A14" s="2">
        <v>2020</v>
      </c>
      <c r="B14" t="s">
        <v>504</v>
      </c>
      <c r="C14" s="127">
        <v>3841.95</v>
      </c>
      <c r="D14" s="128">
        <v>0.15809999999999999</v>
      </c>
      <c r="E14" s="129">
        <v>528.69000000000005</v>
      </c>
    </row>
    <row r="15" spans="1:5" x14ac:dyDescent="0.35">
      <c r="A15" s="2">
        <v>2020</v>
      </c>
      <c r="B15" t="s">
        <v>505</v>
      </c>
      <c r="C15" s="127">
        <v>2910.33</v>
      </c>
      <c r="D15" s="128">
        <v>0.1198</v>
      </c>
      <c r="E15" s="129">
        <v>477.35</v>
      </c>
    </row>
    <row r="16" spans="1:5" x14ac:dyDescent="0.35">
      <c r="A16" s="2">
        <v>2020</v>
      </c>
      <c r="B16" t="s">
        <v>506</v>
      </c>
      <c r="C16" s="127">
        <v>2637.55</v>
      </c>
      <c r="D16" s="128">
        <v>0.1085</v>
      </c>
      <c r="E16" s="129">
        <v>261.64999999999998</v>
      </c>
    </row>
    <row r="17" spans="1:5" x14ac:dyDescent="0.35">
      <c r="A17" s="2">
        <v>2020</v>
      </c>
      <c r="B17" t="s">
        <v>508</v>
      </c>
      <c r="C17" s="127">
        <v>2341.98</v>
      </c>
      <c r="D17" s="128">
        <v>9.64E-2</v>
      </c>
      <c r="E17" s="129">
        <v>570.85</v>
      </c>
    </row>
    <row r="18" spans="1:5" x14ac:dyDescent="0.35">
      <c r="A18" s="2">
        <v>2020</v>
      </c>
      <c r="B18" t="s">
        <v>507</v>
      </c>
      <c r="C18" s="127">
        <v>1989.88</v>
      </c>
      <c r="D18" s="128">
        <v>8.1900000000000001E-2</v>
      </c>
      <c r="E18" s="129">
        <v>509.88</v>
      </c>
    </row>
    <row r="19" spans="1:5" x14ac:dyDescent="0.35">
      <c r="A19" s="2">
        <v>2020</v>
      </c>
      <c r="B19" t="s">
        <v>509</v>
      </c>
      <c r="C19" s="127">
        <v>1506.61</v>
      </c>
      <c r="D19" s="128">
        <v>6.2E-2</v>
      </c>
      <c r="E19" s="129">
        <v>234.97</v>
      </c>
    </row>
    <row r="20" spans="1:5" x14ac:dyDescent="0.35">
      <c r="A20" s="2">
        <v>2020</v>
      </c>
      <c r="B20" t="s">
        <v>511</v>
      </c>
      <c r="C20" s="127">
        <v>1416.02</v>
      </c>
      <c r="D20" s="128">
        <v>5.8299999999999998E-2</v>
      </c>
      <c r="E20" s="129">
        <v>209.78</v>
      </c>
    </row>
    <row r="21" spans="1:5" x14ac:dyDescent="0.35">
      <c r="A21" s="2">
        <v>2020</v>
      </c>
      <c r="B21" t="s">
        <v>510</v>
      </c>
      <c r="C21" s="127">
        <v>1350.39</v>
      </c>
      <c r="D21" s="128">
        <v>5.5599999999999997E-2</v>
      </c>
      <c r="E21" s="129">
        <v>167.37</v>
      </c>
    </row>
    <row r="22" spans="1:5" x14ac:dyDescent="0.35">
      <c r="A22" s="2">
        <v>2020</v>
      </c>
      <c r="B22" t="s">
        <v>512</v>
      </c>
      <c r="C22" s="127">
        <v>1260.58</v>
      </c>
      <c r="D22" s="128">
        <v>5.1900000000000002E-2</v>
      </c>
      <c r="E22" s="129">
        <v>174.81</v>
      </c>
    </row>
    <row r="23" spans="1:5" x14ac:dyDescent="0.35">
      <c r="A23" s="2">
        <v>2020</v>
      </c>
      <c r="B23" t="s">
        <v>514</v>
      </c>
      <c r="C23" s="127">
        <v>925.78</v>
      </c>
      <c r="D23" s="128">
        <v>3.8100000000000002E-2</v>
      </c>
      <c r="E23" s="129">
        <v>154.85</v>
      </c>
    </row>
    <row r="24" spans="1:5" x14ac:dyDescent="0.35">
      <c r="A24" s="2">
        <v>2021</v>
      </c>
      <c r="B24" t="s">
        <v>504</v>
      </c>
      <c r="C24" s="127">
        <v>4298.76</v>
      </c>
      <c r="D24" s="128">
        <v>0.1636</v>
      </c>
      <c r="E24" s="129">
        <v>602.46</v>
      </c>
    </row>
    <row r="25" spans="1:5" x14ac:dyDescent="0.35">
      <c r="A25" s="2">
        <v>2021</v>
      </c>
      <c r="B25" t="s">
        <v>505</v>
      </c>
      <c r="C25" s="127">
        <v>3350.29</v>
      </c>
      <c r="D25" s="128">
        <v>0.1275</v>
      </c>
      <c r="E25" s="129">
        <v>558.79999999999995</v>
      </c>
    </row>
    <row r="26" spans="1:5" x14ac:dyDescent="0.35">
      <c r="A26" s="2">
        <v>2021</v>
      </c>
      <c r="B26" t="s">
        <v>506</v>
      </c>
      <c r="C26" s="127">
        <v>2843.64</v>
      </c>
      <c r="D26" s="128">
        <v>0.1082</v>
      </c>
      <c r="E26" s="129">
        <v>284.22000000000003</v>
      </c>
    </row>
    <row r="27" spans="1:5" x14ac:dyDescent="0.35">
      <c r="A27" s="2">
        <v>2021</v>
      </c>
      <c r="B27" t="s">
        <v>508</v>
      </c>
      <c r="C27" s="127">
        <v>2621.25</v>
      </c>
      <c r="D27" s="128">
        <v>9.98E-2</v>
      </c>
      <c r="E27" s="129">
        <v>657.83</v>
      </c>
    </row>
    <row r="28" spans="1:5" x14ac:dyDescent="0.35">
      <c r="A28" s="2">
        <v>2021</v>
      </c>
      <c r="B28" t="s">
        <v>507</v>
      </c>
      <c r="C28" s="127">
        <v>1937.3</v>
      </c>
      <c r="D28" s="128">
        <v>7.3700000000000002E-2</v>
      </c>
      <c r="E28" s="129">
        <v>541.62</v>
      </c>
    </row>
    <row r="29" spans="1:5" x14ac:dyDescent="0.35">
      <c r="A29" s="2">
        <v>2021</v>
      </c>
      <c r="B29" t="s">
        <v>511</v>
      </c>
      <c r="C29" s="127">
        <v>1566.67</v>
      </c>
      <c r="D29" s="128">
        <v>5.96E-2</v>
      </c>
      <c r="E29" s="129">
        <v>234.06</v>
      </c>
    </row>
    <row r="30" spans="1:5" x14ac:dyDescent="0.35">
      <c r="A30" s="2">
        <v>2021</v>
      </c>
      <c r="B30" t="s">
        <v>509</v>
      </c>
      <c r="C30" s="127">
        <v>1534.77</v>
      </c>
      <c r="D30" s="128">
        <v>5.8400000000000001E-2</v>
      </c>
      <c r="E30" s="129">
        <v>242.44</v>
      </c>
    </row>
    <row r="31" spans="1:5" x14ac:dyDescent="0.35">
      <c r="A31" s="2">
        <v>2021</v>
      </c>
      <c r="B31" t="s">
        <v>512</v>
      </c>
      <c r="C31" s="127">
        <v>1324.73</v>
      </c>
      <c r="D31" s="128">
        <v>5.04E-2</v>
      </c>
      <c r="E31" s="129">
        <v>183.1</v>
      </c>
    </row>
    <row r="32" spans="1:5" x14ac:dyDescent="0.35">
      <c r="A32" s="2">
        <v>2021</v>
      </c>
      <c r="B32" t="s">
        <v>510</v>
      </c>
      <c r="C32" s="127">
        <v>1281.58</v>
      </c>
      <c r="D32" s="128">
        <v>4.8800000000000003E-2</v>
      </c>
      <c r="E32" s="129">
        <v>167.74</v>
      </c>
    </row>
    <row r="33" spans="1:5" x14ac:dyDescent="0.35">
      <c r="A33" s="2">
        <v>2021</v>
      </c>
      <c r="B33" t="s">
        <v>514</v>
      </c>
      <c r="C33" s="127">
        <v>1231.47</v>
      </c>
      <c r="D33" s="128">
        <v>4.6899999999999997E-2</v>
      </c>
      <c r="E33" s="129">
        <v>209.15</v>
      </c>
    </row>
    <row r="34" spans="1:5" x14ac:dyDescent="0.35">
      <c r="A34" s="2">
        <v>2022</v>
      </c>
      <c r="B34" t="s">
        <v>504</v>
      </c>
      <c r="C34" s="127">
        <v>4967.08</v>
      </c>
      <c r="D34" s="128">
        <v>0.17050000000000001</v>
      </c>
      <c r="E34" s="129">
        <v>691.1</v>
      </c>
    </row>
    <row r="35" spans="1:5" x14ac:dyDescent="0.35">
      <c r="A35" s="2">
        <v>2022</v>
      </c>
      <c r="B35" t="s">
        <v>505</v>
      </c>
      <c r="C35" s="127">
        <v>3876.53</v>
      </c>
      <c r="D35" s="128">
        <v>0.1331</v>
      </c>
      <c r="E35" s="129">
        <v>634.64</v>
      </c>
    </row>
    <row r="36" spans="1:5" x14ac:dyDescent="0.35">
      <c r="A36" s="2">
        <v>2022</v>
      </c>
      <c r="B36" t="s">
        <v>506</v>
      </c>
      <c r="C36" s="127">
        <v>3201.49</v>
      </c>
      <c r="D36" s="128">
        <v>0.1099</v>
      </c>
      <c r="E36" s="129">
        <v>313.61</v>
      </c>
    </row>
    <row r="37" spans="1:5" x14ac:dyDescent="0.35">
      <c r="A37" s="2">
        <v>2022</v>
      </c>
      <c r="B37" t="s">
        <v>508</v>
      </c>
      <c r="C37" s="127">
        <v>3061.67</v>
      </c>
      <c r="D37" s="128">
        <v>0.1051</v>
      </c>
      <c r="E37" s="129">
        <v>756.56</v>
      </c>
    </row>
    <row r="38" spans="1:5" x14ac:dyDescent="0.35">
      <c r="A38" s="2">
        <v>2022</v>
      </c>
      <c r="B38" t="s">
        <v>507</v>
      </c>
      <c r="C38" s="127">
        <v>1879.45</v>
      </c>
      <c r="D38" s="128">
        <v>6.4500000000000002E-2</v>
      </c>
      <c r="E38" s="129">
        <v>546.46</v>
      </c>
    </row>
    <row r="39" spans="1:5" x14ac:dyDescent="0.35">
      <c r="A39" s="2">
        <v>2022</v>
      </c>
      <c r="B39" t="s">
        <v>511</v>
      </c>
      <c r="C39" s="127">
        <v>1769.29</v>
      </c>
      <c r="D39" s="128">
        <v>6.0699999999999997E-2</v>
      </c>
      <c r="E39" s="129">
        <v>256.17</v>
      </c>
    </row>
    <row r="40" spans="1:5" x14ac:dyDescent="0.35">
      <c r="A40" s="2">
        <v>2022</v>
      </c>
      <c r="B40" t="s">
        <v>509</v>
      </c>
      <c r="C40" s="127">
        <v>1589.9</v>
      </c>
      <c r="D40" s="128">
        <v>5.4600000000000003E-2</v>
      </c>
      <c r="E40" s="129">
        <v>245.72</v>
      </c>
    </row>
    <row r="41" spans="1:5" x14ac:dyDescent="0.35">
      <c r="A41" s="2">
        <v>2022</v>
      </c>
      <c r="B41" t="s">
        <v>514</v>
      </c>
      <c r="C41" s="127">
        <v>1571.11</v>
      </c>
      <c r="D41" s="128">
        <v>5.3900000000000003E-2</v>
      </c>
      <c r="E41" s="129">
        <v>257.79000000000002</v>
      </c>
    </row>
    <row r="42" spans="1:5" x14ac:dyDescent="0.35">
      <c r="A42" s="2">
        <v>2022</v>
      </c>
      <c r="B42" t="s">
        <v>512</v>
      </c>
      <c r="C42" s="127">
        <v>1404.32</v>
      </c>
      <c r="D42" s="128">
        <v>4.82E-2</v>
      </c>
      <c r="E42" s="129">
        <v>189.33</v>
      </c>
    </row>
    <row r="43" spans="1:5" x14ac:dyDescent="0.35">
      <c r="A43" s="2">
        <v>2022</v>
      </c>
      <c r="B43" t="s">
        <v>510</v>
      </c>
      <c r="C43" s="127">
        <v>1235.07</v>
      </c>
      <c r="D43" s="128">
        <v>4.24E-2</v>
      </c>
      <c r="E43" s="129">
        <v>165.46</v>
      </c>
    </row>
    <row r="44" spans="1:5" x14ac:dyDescent="0.35">
      <c r="A44" s="2">
        <v>2023</v>
      </c>
      <c r="B44" t="s">
        <v>504</v>
      </c>
      <c r="C44" s="127">
        <v>5573.28</v>
      </c>
      <c r="D44" s="128">
        <v>0.17549999999999999</v>
      </c>
      <c r="E44" s="129">
        <v>766.16</v>
      </c>
    </row>
    <row r="45" spans="1:5" x14ac:dyDescent="0.35">
      <c r="A45" s="2">
        <v>2023</v>
      </c>
      <c r="B45" t="s">
        <v>505</v>
      </c>
      <c r="C45" s="127">
        <v>4317.09</v>
      </c>
      <c r="D45" s="128">
        <v>0.13589999999999999</v>
      </c>
      <c r="E45" s="129">
        <v>698.24</v>
      </c>
    </row>
    <row r="46" spans="1:5" x14ac:dyDescent="0.35">
      <c r="A46" s="2">
        <v>2023</v>
      </c>
      <c r="B46" t="s">
        <v>506</v>
      </c>
      <c r="C46" s="127">
        <v>3552.51</v>
      </c>
      <c r="D46" s="128">
        <v>0.1119</v>
      </c>
      <c r="E46" s="129">
        <v>341.53</v>
      </c>
    </row>
    <row r="47" spans="1:5" x14ac:dyDescent="0.35">
      <c r="A47" s="2">
        <v>2023</v>
      </c>
      <c r="B47" t="s">
        <v>508</v>
      </c>
      <c r="C47" s="127">
        <v>3508.2</v>
      </c>
      <c r="D47" s="128">
        <v>0.1105</v>
      </c>
      <c r="E47" s="129">
        <v>851.51</v>
      </c>
    </row>
    <row r="48" spans="1:5" x14ac:dyDescent="0.35">
      <c r="A48" s="2">
        <v>2023</v>
      </c>
      <c r="B48" t="s">
        <v>514</v>
      </c>
      <c r="C48" s="127">
        <v>1922.71</v>
      </c>
      <c r="D48" s="128">
        <v>6.0499999999999998E-2</v>
      </c>
      <c r="E48" s="129">
        <v>303.58999999999997</v>
      </c>
    </row>
    <row r="49" spans="1:5" x14ac:dyDescent="0.35">
      <c r="A49" s="2">
        <v>2023</v>
      </c>
      <c r="B49" t="s">
        <v>511</v>
      </c>
      <c r="C49" s="127">
        <v>1906.59</v>
      </c>
      <c r="D49" s="128">
        <v>0.06</v>
      </c>
      <c r="E49" s="129">
        <v>272.62</v>
      </c>
    </row>
    <row r="50" spans="1:5" x14ac:dyDescent="0.35">
      <c r="A50" s="2">
        <v>2023</v>
      </c>
      <c r="B50" t="s">
        <v>507</v>
      </c>
      <c r="C50" s="127">
        <v>1776.63</v>
      </c>
      <c r="D50" s="128">
        <v>5.5899999999999998E-2</v>
      </c>
      <c r="E50" s="129">
        <v>539.52</v>
      </c>
    </row>
    <row r="51" spans="1:5" x14ac:dyDescent="0.35">
      <c r="A51" s="2">
        <v>2023</v>
      </c>
      <c r="B51" t="s">
        <v>509</v>
      </c>
      <c r="C51" s="127">
        <v>1612.27</v>
      </c>
      <c r="D51" s="128">
        <v>5.0799999999999998E-2</v>
      </c>
      <c r="E51" s="129">
        <v>244.88</v>
      </c>
    </row>
    <row r="52" spans="1:5" x14ac:dyDescent="0.35">
      <c r="A52" s="2">
        <v>2023</v>
      </c>
      <c r="B52" t="s">
        <v>512</v>
      </c>
      <c r="C52" s="127">
        <v>1476.29</v>
      </c>
      <c r="D52" s="128">
        <v>4.65E-2</v>
      </c>
      <c r="E52" s="129">
        <v>188.14</v>
      </c>
    </row>
    <row r="53" spans="1:5" x14ac:dyDescent="0.35">
      <c r="A53" s="2">
        <v>2023</v>
      </c>
      <c r="B53" t="s">
        <v>510</v>
      </c>
      <c r="C53" s="127">
        <v>1187.3399999999999</v>
      </c>
      <c r="D53" s="128">
        <v>3.7400000000000003E-2</v>
      </c>
      <c r="E53" s="129">
        <v>160.66999999999999</v>
      </c>
    </row>
    <row r="54" spans="1:5" x14ac:dyDescent="0.35">
      <c r="A54" s="2">
        <v>2024</v>
      </c>
      <c r="B54" t="s">
        <v>504</v>
      </c>
      <c r="C54" s="127">
        <v>6213.53</v>
      </c>
      <c r="D54" s="128">
        <v>0.17949999999999999</v>
      </c>
      <c r="E54" s="129">
        <v>831.56</v>
      </c>
    </row>
    <row r="55" spans="1:5" x14ac:dyDescent="0.35">
      <c r="A55" s="2">
        <v>2024</v>
      </c>
      <c r="B55" t="s">
        <v>505</v>
      </c>
      <c r="C55" s="127">
        <v>4788.57</v>
      </c>
      <c r="D55" s="128">
        <v>0.13830000000000001</v>
      </c>
      <c r="E55" s="129">
        <v>759.66</v>
      </c>
    </row>
    <row r="56" spans="1:5" x14ac:dyDescent="0.35">
      <c r="A56" s="2">
        <v>2024</v>
      </c>
      <c r="B56" t="s">
        <v>508</v>
      </c>
      <c r="C56" s="127">
        <v>3998.87</v>
      </c>
      <c r="D56" s="128">
        <v>0.11550000000000001</v>
      </c>
      <c r="E56" s="129">
        <v>939.3</v>
      </c>
    </row>
    <row r="57" spans="1:5" x14ac:dyDescent="0.35">
      <c r="A57" s="2">
        <v>2024</v>
      </c>
      <c r="B57" t="s">
        <v>506</v>
      </c>
      <c r="C57" s="127">
        <v>3915.32</v>
      </c>
      <c r="D57" s="128">
        <v>0.11310000000000001</v>
      </c>
      <c r="E57" s="129">
        <v>366.27</v>
      </c>
    </row>
    <row r="58" spans="1:5" x14ac:dyDescent="0.35">
      <c r="A58" s="2">
        <v>2024</v>
      </c>
      <c r="B58" t="s">
        <v>514</v>
      </c>
      <c r="C58" s="127">
        <v>2269.54</v>
      </c>
      <c r="D58" s="128">
        <v>6.5600000000000006E-2</v>
      </c>
      <c r="E58" s="129">
        <v>349.81</v>
      </c>
    </row>
    <row r="59" spans="1:5" x14ac:dyDescent="0.35">
      <c r="A59" s="2">
        <v>2024</v>
      </c>
      <c r="B59" t="s">
        <v>511</v>
      </c>
      <c r="C59" s="127">
        <v>2101.0300000000002</v>
      </c>
      <c r="D59" s="128">
        <v>6.0699999999999997E-2</v>
      </c>
      <c r="E59" s="129">
        <v>286.55</v>
      </c>
    </row>
    <row r="60" spans="1:5" x14ac:dyDescent="0.35">
      <c r="A60" s="2">
        <v>2024</v>
      </c>
      <c r="B60" t="s">
        <v>507</v>
      </c>
      <c r="C60" s="127">
        <v>1766.84</v>
      </c>
      <c r="D60" s="128">
        <v>5.0999999999999997E-2</v>
      </c>
      <c r="E60" s="129">
        <v>543.04</v>
      </c>
    </row>
    <row r="61" spans="1:5" x14ac:dyDescent="0.35">
      <c r="A61" s="2">
        <v>2024</v>
      </c>
      <c r="B61" t="s">
        <v>509</v>
      </c>
      <c r="C61" s="127">
        <v>1644.81</v>
      </c>
      <c r="D61" s="128">
        <v>4.7500000000000001E-2</v>
      </c>
      <c r="E61" s="129">
        <v>240.92</v>
      </c>
    </row>
    <row r="62" spans="1:5" x14ac:dyDescent="0.35">
      <c r="A62" s="2">
        <v>2024</v>
      </c>
      <c r="B62" t="s">
        <v>512</v>
      </c>
      <c r="C62" s="127">
        <v>1481.31</v>
      </c>
      <c r="D62" s="128">
        <v>4.2799999999999998E-2</v>
      </c>
      <c r="E62" s="129">
        <v>188.99</v>
      </c>
    </row>
    <row r="63" spans="1:5" x14ac:dyDescent="0.35">
      <c r="A63" s="12">
        <v>2024</v>
      </c>
      <c r="B63" s="14" t="s">
        <v>510</v>
      </c>
      <c r="C63" s="130">
        <v>1182.44</v>
      </c>
      <c r="D63" s="131">
        <v>3.4200000000000001E-2</v>
      </c>
      <c r="E63" s="132">
        <v>156.57</v>
      </c>
    </row>
    <row r="65" spans="1:1" x14ac:dyDescent="0.35">
      <c r="A65" t="s">
        <v>516</v>
      </c>
    </row>
    <row r="67" spans="1:1" x14ac:dyDescent="0.35">
      <c r="A67" t="s">
        <v>228</v>
      </c>
    </row>
    <row r="68" spans="1:1" x14ac:dyDescent="0.35">
      <c r="A68" t="s">
        <v>229</v>
      </c>
    </row>
    <row r="70" spans="1:1" x14ac:dyDescent="0.35">
      <c r="A70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64"/>
  <sheetViews>
    <sheetView workbookViewId="0"/>
  </sheetViews>
  <sheetFormatPr defaultColWidth="10.90625" defaultRowHeight="14.5" x14ac:dyDescent="0.35"/>
  <cols>
    <col min="1" max="1" width="16.7265625" customWidth="1"/>
    <col min="2" max="2" width="15.7265625" customWidth="1"/>
    <col min="3" max="3" width="18.7265625" customWidth="1"/>
  </cols>
  <sheetData>
    <row r="1" spans="1:3" x14ac:dyDescent="0.35">
      <c r="A1" t="s">
        <v>517</v>
      </c>
    </row>
    <row r="3" spans="1:3" x14ac:dyDescent="0.35">
      <c r="A3" s="9" t="s">
        <v>518</v>
      </c>
      <c r="B3" s="8" t="s">
        <v>75</v>
      </c>
      <c r="C3" s="10" t="s">
        <v>76</v>
      </c>
    </row>
    <row r="4" spans="1:3" x14ac:dyDescent="0.35">
      <c r="A4" s="2" t="s">
        <v>114</v>
      </c>
      <c r="B4" t="s">
        <v>519</v>
      </c>
      <c r="C4" s="133">
        <v>56900</v>
      </c>
    </row>
    <row r="5" spans="1:3" x14ac:dyDescent="0.35">
      <c r="A5" s="2" t="s">
        <v>114</v>
      </c>
      <c r="B5" t="s">
        <v>65</v>
      </c>
      <c r="C5" s="133">
        <v>392835</v>
      </c>
    </row>
    <row r="6" spans="1:3" x14ac:dyDescent="0.35">
      <c r="A6" s="2" t="s">
        <v>114</v>
      </c>
      <c r="B6" t="s">
        <v>66</v>
      </c>
      <c r="C6" s="133">
        <v>442305</v>
      </c>
    </row>
    <row r="7" spans="1:3" x14ac:dyDescent="0.35">
      <c r="A7" s="2" t="s">
        <v>114</v>
      </c>
      <c r="B7" t="s">
        <v>67</v>
      </c>
      <c r="C7" s="133">
        <v>443245</v>
      </c>
    </row>
    <row r="8" spans="1:3" x14ac:dyDescent="0.35">
      <c r="A8" s="2" t="s">
        <v>114</v>
      </c>
      <c r="B8" t="s">
        <v>68</v>
      </c>
      <c r="C8" s="133">
        <v>529373</v>
      </c>
    </row>
    <row r="9" spans="1:3" x14ac:dyDescent="0.35">
      <c r="A9" s="2" t="s">
        <v>114</v>
      </c>
      <c r="B9" t="s">
        <v>69</v>
      </c>
      <c r="C9" s="133">
        <v>508099</v>
      </c>
    </row>
    <row r="10" spans="1:3" x14ac:dyDescent="0.35">
      <c r="A10" s="2" t="s">
        <v>114</v>
      </c>
      <c r="B10" t="s">
        <v>520</v>
      </c>
      <c r="C10" s="133">
        <v>302678</v>
      </c>
    </row>
    <row r="11" spans="1:3" x14ac:dyDescent="0.35">
      <c r="A11" s="2" t="s">
        <v>114</v>
      </c>
      <c r="B11" t="s">
        <v>241</v>
      </c>
      <c r="C11" s="133">
        <v>132661</v>
      </c>
    </row>
    <row r="12" spans="1:3" x14ac:dyDescent="0.35">
      <c r="A12" s="2" t="s">
        <v>114</v>
      </c>
      <c r="B12" t="s">
        <v>521</v>
      </c>
      <c r="C12" s="133">
        <v>5922</v>
      </c>
    </row>
    <row r="13" spans="1:3" x14ac:dyDescent="0.35">
      <c r="A13" s="2" t="s">
        <v>115</v>
      </c>
      <c r="B13" t="s">
        <v>519</v>
      </c>
      <c r="C13" s="133">
        <v>57238</v>
      </c>
    </row>
    <row r="14" spans="1:3" x14ac:dyDescent="0.35">
      <c r="A14" s="2" t="s">
        <v>115</v>
      </c>
      <c r="B14" t="s">
        <v>65</v>
      </c>
      <c r="C14" s="133">
        <v>418233</v>
      </c>
    </row>
    <row r="15" spans="1:3" x14ac:dyDescent="0.35">
      <c r="A15" s="2" t="s">
        <v>115</v>
      </c>
      <c r="B15" t="s">
        <v>66</v>
      </c>
      <c r="C15" s="133">
        <v>460278</v>
      </c>
    </row>
    <row r="16" spans="1:3" x14ac:dyDescent="0.35">
      <c r="A16" s="2" t="s">
        <v>115</v>
      </c>
      <c r="B16" t="s">
        <v>67</v>
      </c>
      <c r="C16" s="133">
        <v>464772</v>
      </c>
    </row>
    <row r="17" spans="1:3" x14ac:dyDescent="0.35">
      <c r="A17" s="2" t="s">
        <v>115</v>
      </c>
      <c r="B17" t="s">
        <v>68</v>
      </c>
      <c r="C17" s="133">
        <v>518484</v>
      </c>
    </row>
    <row r="18" spans="1:3" x14ac:dyDescent="0.35">
      <c r="A18" s="2" t="s">
        <v>115</v>
      </c>
      <c r="B18" t="s">
        <v>69</v>
      </c>
      <c r="C18" s="133">
        <v>518969</v>
      </c>
    </row>
    <row r="19" spans="1:3" x14ac:dyDescent="0.35">
      <c r="A19" s="2" t="s">
        <v>115</v>
      </c>
      <c r="B19" t="s">
        <v>520</v>
      </c>
      <c r="C19" s="133">
        <v>286370</v>
      </c>
    </row>
    <row r="20" spans="1:3" x14ac:dyDescent="0.35">
      <c r="A20" s="2" t="s">
        <v>115</v>
      </c>
      <c r="B20" t="s">
        <v>241</v>
      </c>
      <c r="C20" s="133">
        <v>131107</v>
      </c>
    </row>
    <row r="21" spans="1:3" x14ac:dyDescent="0.35">
      <c r="A21" s="2" t="s">
        <v>115</v>
      </c>
      <c r="B21" t="s">
        <v>521</v>
      </c>
      <c r="C21" s="133">
        <v>3624</v>
      </c>
    </row>
    <row r="22" spans="1:3" x14ac:dyDescent="0.35">
      <c r="A22" s="2" t="s">
        <v>116</v>
      </c>
      <c r="B22" t="s">
        <v>519</v>
      </c>
      <c r="C22" s="133">
        <v>79717</v>
      </c>
    </row>
    <row r="23" spans="1:3" x14ac:dyDescent="0.35">
      <c r="A23" s="2" t="s">
        <v>116</v>
      </c>
      <c r="B23" t="s">
        <v>65</v>
      </c>
      <c r="C23" s="133">
        <v>491351</v>
      </c>
    </row>
    <row r="24" spans="1:3" x14ac:dyDescent="0.35">
      <c r="A24" s="2" t="s">
        <v>116</v>
      </c>
      <c r="B24" t="s">
        <v>66</v>
      </c>
      <c r="C24" s="133">
        <v>509573</v>
      </c>
    </row>
    <row r="25" spans="1:3" x14ac:dyDescent="0.35">
      <c r="A25" s="2" t="s">
        <v>116</v>
      </c>
      <c r="B25" t="s">
        <v>67</v>
      </c>
      <c r="C25" s="133">
        <v>512921</v>
      </c>
    </row>
    <row r="26" spans="1:3" x14ac:dyDescent="0.35">
      <c r="A26" s="2" t="s">
        <v>116</v>
      </c>
      <c r="B26" t="s">
        <v>68</v>
      </c>
      <c r="C26" s="133">
        <v>534232</v>
      </c>
    </row>
    <row r="27" spans="1:3" x14ac:dyDescent="0.35">
      <c r="A27" s="2" t="s">
        <v>116</v>
      </c>
      <c r="B27" t="s">
        <v>69</v>
      </c>
      <c r="C27" s="133">
        <v>566454</v>
      </c>
    </row>
    <row r="28" spans="1:3" x14ac:dyDescent="0.35">
      <c r="A28" s="2" t="s">
        <v>116</v>
      </c>
      <c r="B28" t="s">
        <v>520</v>
      </c>
      <c r="C28" s="133">
        <v>308854</v>
      </c>
    </row>
    <row r="29" spans="1:3" x14ac:dyDescent="0.35">
      <c r="A29" s="2" t="s">
        <v>116</v>
      </c>
      <c r="B29" t="s">
        <v>241</v>
      </c>
      <c r="C29" s="133">
        <v>136930</v>
      </c>
    </row>
    <row r="30" spans="1:3" x14ac:dyDescent="0.35">
      <c r="A30" s="2" t="s">
        <v>116</v>
      </c>
      <c r="B30" t="s">
        <v>521</v>
      </c>
      <c r="C30" s="133">
        <v>3233</v>
      </c>
    </row>
    <row r="31" spans="1:3" x14ac:dyDescent="0.35">
      <c r="A31" s="2" t="s">
        <v>117</v>
      </c>
      <c r="B31" t="s">
        <v>519</v>
      </c>
      <c r="C31" s="133">
        <v>107603</v>
      </c>
    </row>
    <row r="32" spans="1:3" x14ac:dyDescent="0.35">
      <c r="A32" s="2" t="s">
        <v>117</v>
      </c>
      <c r="B32" t="s">
        <v>65</v>
      </c>
      <c r="C32" s="133">
        <v>579622</v>
      </c>
    </row>
    <row r="33" spans="1:3" x14ac:dyDescent="0.35">
      <c r="A33" s="2" t="s">
        <v>117</v>
      </c>
      <c r="B33" t="s">
        <v>66</v>
      </c>
      <c r="C33" s="133">
        <v>555241</v>
      </c>
    </row>
    <row r="34" spans="1:3" x14ac:dyDescent="0.35">
      <c r="A34" s="2" t="s">
        <v>117</v>
      </c>
      <c r="B34" t="s">
        <v>67</v>
      </c>
      <c r="C34" s="133">
        <v>561238</v>
      </c>
    </row>
    <row r="35" spans="1:3" x14ac:dyDescent="0.35">
      <c r="A35" s="2" t="s">
        <v>117</v>
      </c>
      <c r="B35" t="s">
        <v>68</v>
      </c>
      <c r="C35" s="133">
        <v>544143</v>
      </c>
    </row>
    <row r="36" spans="1:3" x14ac:dyDescent="0.35">
      <c r="A36" s="2" t="s">
        <v>117</v>
      </c>
      <c r="B36" t="s">
        <v>69</v>
      </c>
      <c r="C36" s="133">
        <v>599389</v>
      </c>
    </row>
    <row r="37" spans="1:3" x14ac:dyDescent="0.35">
      <c r="A37" s="2" t="s">
        <v>117</v>
      </c>
      <c r="B37" t="s">
        <v>520</v>
      </c>
      <c r="C37" s="133">
        <v>333953</v>
      </c>
    </row>
    <row r="38" spans="1:3" x14ac:dyDescent="0.35">
      <c r="A38" s="2" t="s">
        <v>117</v>
      </c>
      <c r="B38" t="s">
        <v>241</v>
      </c>
      <c r="C38" s="133">
        <v>143073</v>
      </c>
    </row>
    <row r="39" spans="1:3" x14ac:dyDescent="0.35">
      <c r="A39" s="2" t="s">
        <v>117</v>
      </c>
      <c r="B39" t="s">
        <v>521</v>
      </c>
      <c r="C39" s="133">
        <v>6911</v>
      </c>
    </row>
    <row r="40" spans="1:3" x14ac:dyDescent="0.35">
      <c r="A40" s="2" t="s">
        <v>118</v>
      </c>
      <c r="B40" t="s">
        <v>519</v>
      </c>
      <c r="C40" s="133">
        <v>118765</v>
      </c>
    </row>
    <row r="41" spans="1:3" x14ac:dyDescent="0.35">
      <c r="A41" s="2" t="s">
        <v>118</v>
      </c>
      <c r="B41" t="s">
        <v>65</v>
      </c>
      <c r="C41" s="133">
        <v>644801</v>
      </c>
    </row>
    <row r="42" spans="1:3" x14ac:dyDescent="0.35">
      <c r="A42" s="2" t="s">
        <v>118</v>
      </c>
      <c r="B42" t="s">
        <v>66</v>
      </c>
      <c r="C42" s="133">
        <v>599205</v>
      </c>
    </row>
    <row r="43" spans="1:3" x14ac:dyDescent="0.35">
      <c r="A43" s="2" t="s">
        <v>118</v>
      </c>
      <c r="B43" t="s">
        <v>67</v>
      </c>
      <c r="C43" s="133">
        <v>609593</v>
      </c>
    </row>
    <row r="44" spans="1:3" x14ac:dyDescent="0.35">
      <c r="A44" s="2" t="s">
        <v>118</v>
      </c>
      <c r="B44" t="s">
        <v>68</v>
      </c>
      <c r="C44" s="133">
        <v>555502</v>
      </c>
    </row>
    <row r="45" spans="1:3" x14ac:dyDescent="0.35">
      <c r="A45" s="2" t="s">
        <v>118</v>
      </c>
      <c r="B45" t="s">
        <v>69</v>
      </c>
      <c r="C45" s="133">
        <v>634498</v>
      </c>
    </row>
    <row r="46" spans="1:3" x14ac:dyDescent="0.35">
      <c r="A46" s="2" t="s">
        <v>118</v>
      </c>
      <c r="B46" t="s">
        <v>520</v>
      </c>
      <c r="C46" s="133">
        <v>365866</v>
      </c>
    </row>
    <row r="47" spans="1:3" x14ac:dyDescent="0.35">
      <c r="A47" s="2" t="s">
        <v>118</v>
      </c>
      <c r="B47" t="s">
        <v>241</v>
      </c>
      <c r="C47" s="133">
        <v>151163</v>
      </c>
    </row>
    <row r="48" spans="1:3" x14ac:dyDescent="0.35">
      <c r="A48" s="2" t="s">
        <v>118</v>
      </c>
      <c r="B48" t="s">
        <v>521</v>
      </c>
      <c r="C48" s="133">
        <v>3941</v>
      </c>
    </row>
    <row r="49" spans="1:3" x14ac:dyDescent="0.35">
      <c r="A49" s="2" t="s">
        <v>119</v>
      </c>
      <c r="B49" t="s">
        <v>519</v>
      </c>
      <c r="C49" s="133">
        <v>124111</v>
      </c>
    </row>
    <row r="50" spans="1:3" x14ac:dyDescent="0.35">
      <c r="A50" s="2" t="s">
        <v>119</v>
      </c>
      <c r="B50" t="s">
        <v>65</v>
      </c>
      <c r="C50" s="133">
        <v>693073</v>
      </c>
    </row>
    <row r="51" spans="1:3" x14ac:dyDescent="0.35">
      <c r="A51" s="2" t="s">
        <v>119</v>
      </c>
      <c r="B51" t="s">
        <v>66</v>
      </c>
      <c r="C51" s="133">
        <v>641976</v>
      </c>
    </row>
    <row r="52" spans="1:3" x14ac:dyDescent="0.35">
      <c r="A52" s="2" t="s">
        <v>119</v>
      </c>
      <c r="B52" t="s">
        <v>67</v>
      </c>
      <c r="C52" s="133">
        <v>665108</v>
      </c>
    </row>
    <row r="53" spans="1:3" x14ac:dyDescent="0.35">
      <c r="A53" s="2" t="s">
        <v>119</v>
      </c>
      <c r="B53" t="s">
        <v>68</v>
      </c>
      <c r="C53" s="133">
        <v>570756</v>
      </c>
    </row>
    <row r="54" spans="1:3" x14ac:dyDescent="0.35">
      <c r="A54" s="2" t="s">
        <v>119</v>
      </c>
      <c r="B54" t="s">
        <v>69</v>
      </c>
      <c r="C54" s="133">
        <v>662960</v>
      </c>
    </row>
    <row r="55" spans="1:3" x14ac:dyDescent="0.35">
      <c r="A55" s="2" t="s">
        <v>119</v>
      </c>
      <c r="B55" t="s">
        <v>520</v>
      </c>
      <c r="C55" s="133">
        <v>400378</v>
      </c>
    </row>
    <row r="56" spans="1:3" x14ac:dyDescent="0.35">
      <c r="A56" s="2" t="s">
        <v>119</v>
      </c>
      <c r="B56" t="s">
        <v>241</v>
      </c>
      <c r="C56" s="133">
        <v>161864</v>
      </c>
    </row>
    <row r="57" spans="1:3" x14ac:dyDescent="0.35">
      <c r="A57" s="12" t="s">
        <v>119</v>
      </c>
      <c r="B57" s="14" t="s">
        <v>521</v>
      </c>
      <c r="C57" s="134">
        <v>3133</v>
      </c>
    </row>
    <row r="59" spans="1:3" x14ac:dyDescent="0.35">
      <c r="A59" t="s">
        <v>516</v>
      </c>
    </row>
    <row r="61" spans="1:3" x14ac:dyDescent="0.35">
      <c r="A61" t="s">
        <v>228</v>
      </c>
    </row>
    <row r="62" spans="1:3" x14ac:dyDescent="0.35">
      <c r="A62" t="s">
        <v>229</v>
      </c>
    </row>
    <row r="64" spans="1:3" x14ac:dyDescent="0.35">
      <c r="A64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28"/>
  <sheetViews>
    <sheetView workbookViewId="0">
      <selection activeCell="A28" sqref="A28"/>
    </sheetView>
  </sheetViews>
  <sheetFormatPr defaultColWidth="10.90625" defaultRowHeight="14.5" x14ac:dyDescent="0.35"/>
  <cols>
    <col min="1" max="1" width="16.7265625" customWidth="1"/>
    <col min="2" max="2" width="12.7265625" customWidth="1"/>
    <col min="3" max="3" width="18.7265625" customWidth="1"/>
  </cols>
  <sheetData>
    <row r="1" spans="1:3" x14ac:dyDescent="0.35">
      <c r="A1" t="s">
        <v>523</v>
      </c>
    </row>
    <row r="3" spans="1:3" x14ac:dyDescent="0.35">
      <c r="A3" s="9" t="s">
        <v>518</v>
      </c>
      <c r="B3" s="8" t="s">
        <v>46</v>
      </c>
      <c r="C3" s="10" t="s">
        <v>76</v>
      </c>
    </row>
    <row r="4" spans="1:3" x14ac:dyDescent="0.35">
      <c r="A4" s="2">
        <v>2019</v>
      </c>
      <c r="B4" t="s">
        <v>50</v>
      </c>
      <c r="C4" s="135">
        <v>1956073</v>
      </c>
    </row>
    <row r="5" spans="1:3" x14ac:dyDescent="0.35">
      <c r="A5" s="2">
        <v>2019</v>
      </c>
      <c r="B5" t="s">
        <v>524</v>
      </c>
      <c r="C5" s="135">
        <v>852052</v>
      </c>
    </row>
    <row r="6" spans="1:3" x14ac:dyDescent="0.35">
      <c r="A6" s="2">
        <v>2019</v>
      </c>
      <c r="B6" t="s">
        <v>521</v>
      </c>
      <c r="C6" s="135">
        <v>5893</v>
      </c>
    </row>
    <row r="7" spans="1:3" x14ac:dyDescent="0.35">
      <c r="A7" s="2">
        <v>2020</v>
      </c>
      <c r="B7" t="s">
        <v>50</v>
      </c>
      <c r="C7" s="135">
        <v>1990614</v>
      </c>
    </row>
    <row r="8" spans="1:3" x14ac:dyDescent="0.35">
      <c r="A8" s="2">
        <v>2020</v>
      </c>
      <c r="B8" t="s">
        <v>524</v>
      </c>
      <c r="C8" s="135">
        <v>864860</v>
      </c>
    </row>
    <row r="9" spans="1:3" x14ac:dyDescent="0.35">
      <c r="A9" s="2">
        <v>2020</v>
      </c>
      <c r="B9" t="s">
        <v>521</v>
      </c>
      <c r="C9" s="135">
        <v>3601</v>
      </c>
    </row>
    <row r="10" spans="1:3" x14ac:dyDescent="0.35">
      <c r="A10" s="2">
        <v>2021</v>
      </c>
      <c r="B10" t="s">
        <v>524</v>
      </c>
      <c r="C10" s="135">
        <v>948730</v>
      </c>
    </row>
    <row r="11" spans="1:3" x14ac:dyDescent="0.35">
      <c r="A11" s="2">
        <v>2021</v>
      </c>
      <c r="B11" t="s">
        <v>50</v>
      </c>
      <c r="C11" s="135">
        <v>2191304</v>
      </c>
    </row>
    <row r="12" spans="1:3" x14ac:dyDescent="0.35">
      <c r="A12" s="2">
        <v>2021</v>
      </c>
      <c r="B12" t="s">
        <v>521</v>
      </c>
      <c r="C12" s="135">
        <v>3231</v>
      </c>
    </row>
    <row r="13" spans="1:3" x14ac:dyDescent="0.35">
      <c r="A13" s="2">
        <v>2022</v>
      </c>
      <c r="B13" t="s">
        <v>524</v>
      </c>
      <c r="C13" s="135">
        <v>1036289</v>
      </c>
    </row>
    <row r="14" spans="1:3" x14ac:dyDescent="0.35">
      <c r="A14" s="2">
        <v>2022</v>
      </c>
      <c r="B14" t="s">
        <v>50</v>
      </c>
      <c r="C14" s="135">
        <v>2387975</v>
      </c>
    </row>
    <row r="15" spans="1:3" x14ac:dyDescent="0.35">
      <c r="A15" s="2">
        <v>2022</v>
      </c>
      <c r="B15" t="s">
        <v>521</v>
      </c>
      <c r="C15" s="135">
        <v>6909</v>
      </c>
    </row>
    <row r="16" spans="1:3" x14ac:dyDescent="0.35">
      <c r="A16" s="2">
        <v>2023</v>
      </c>
      <c r="B16" t="s">
        <v>50</v>
      </c>
      <c r="C16" s="135">
        <v>2553501</v>
      </c>
    </row>
    <row r="17" spans="1:3" x14ac:dyDescent="0.35">
      <c r="A17" s="2">
        <v>2023</v>
      </c>
      <c r="B17" t="s">
        <v>524</v>
      </c>
      <c r="C17" s="135">
        <v>1125894</v>
      </c>
    </row>
    <row r="18" spans="1:3" x14ac:dyDescent="0.35">
      <c r="A18" s="2">
        <v>2023</v>
      </c>
      <c r="B18" t="s">
        <v>521</v>
      </c>
      <c r="C18" s="135">
        <v>3939</v>
      </c>
    </row>
    <row r="19" spans="1:3" x14ac:dyDescent="0.35">
      <c r="A19" s="2">
        <v>2024</v>
      </c>
      <c r="B19" t="s">
        <v>50</v>
      </c>
      <c r="C19" s="135">
        <v>2698313</v>
      </c>
    </row>
    <row r="20" spans="1:3" x14ac:dyDescent="0.35">
      <c r="A20" s="2">
        <v>2024</v>
      </c>
      <c r="B20" t="s">
        <v>524</v>
      </c>
      <c r="C20" s="135">
        <v>1221914</v>
      </c>
    </row>
    <row r="21" spans="1:3" x14ac:dyDescent="0.35">
      <c r="A21" s="12">
        <v>2024</v>
      </c>
      <c r="B21" s="14" t="s">
        <v>521</v>
      </c>
      <c r="C21" s="136">
        <v>3132</v>
      </c>
    </row>
    <row r="23" spans="1:3" x14ac:dyDescent="0.35">
      <c r="A23" t="s">
        <v>516</v>
      </c>
    </row>
    <row r="25" spans="1:3" x14ac:dyDescent="0.35">
      <c r="A25" t="s">
        <v>228</v>
      </c>
    </row>
    <row r="26" spans="1:3" x14ac:dyDescent="0.35">
      <c r="A26" t="s">
        <v>229</v>
      </c>
    </row>
    <row r="28" spans="1:3" x14ac:dyDescent="0.35">
      <c r="A28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64"/>
  <sheetViews>
    <sheetView topLeftCell="A55" workbookViewId="0">
      <selection activeCell="A61" sqref="A61"/>
    </sheetView>
  </sheetViews>
  <sheetFormatPr defaultColWidth="10.90625" defaultRowHeight="14.5" x14ac:dyDescent="0.35"/>
  <cols>
    <col min="1" max="1" width="16.7265625" customWidth="1"/>
    <col min="2" max="2" width="15.7265625" customWidth="1"/>
    <col min="3" max="3" width="17.7265625" customWidth="1"/>
    <col min="4" max="4" width="18.7265625" customWidth="1"/>
    <col min="5" max="5" width="29.7265625" customWidth="1"/>
  </cols>
  <sheetData>
    <row r="1" spans="1:5" x14ac:dyDescent="0.35">
      <c r="A1" t="s">
        <v>526</v>
      </c>
    </row>
    <row r="3" spans="1:5" x14ac:dyDescent="0.35">
      <c r="A3" s="9" t="s">
        <v>518</v>
      </c>
      <c r="B3" s="8" t="s">
        <v>75</v>
      </c>
      <c r="C3" s="8" t="s">
        <v>527</v>
      </c>
      <c r="D3" s="8" t="s">
        <v>76</v>
      </c>
      <c r="E3" s="10" t="s">
        <v>528</v>
      </c>
    </row>
    <row r="4" spans="1:5" x14ac:dyDescent="0.35">
      <c r="A4" s="2" t="s">
        <v>114</v>
      </c>
      <c r="B4" t="s">
        <v>519</v>
      </c>
      <c r="C4" s="137">
        <v>375139</v>
      </c>
      <c r="D4" s="137">
        <v>56900</v>
      </c>
      <c r="E4" s="138">
        <v>6.59</v>
      </c>
    </row>
    <row r="5" spans="1:5" x14ac:dyDescent="0.35">
      <c r="A5" s="2" t="s">
        <v>114</v>
      </c>
      <c r="B5" t="s">
        <v>65</v>
      </c>
      <c r="C5" s="137">
        <v>2807772</v>
      </c>
      <c r="D5" s="137">
        <v>392835</v>
      </c>
      <c r="E5" s="138">
        <v>7.15</v>
      </c>
    </row>
    <row r="6" spans="1:5" x14ac:dyDescent="0.35">
      <c r="A6" s="2" t="s">
        <v>114</v>
      </c>
      <c r="B6" t="s">
        <v>66</v>
      </c>
      <c r="C6" s="137">
        <v>3356826</v>
      </c>
      <c r="D6" s="137">
        <v>442305</v>
      </c>
      <c r="E6" s="138">
        <v>7.59</v>
      </c>
    </row>
    <row r="7" spans="1:5" x14ac:dyDescent="0.35">
      <c r="A7" s="2" t="s">
        <v>114</v>
      </c>
      <c r="B7" t="s">
        <v>67</v>
      </c>
      <c r="C7" s="137">
        <v>3537406</v>
      </c>
      <c r="D7" s="137">
        <v>443245</v>
      </c>
      <c r="E7" s="138">
        <v>7.98</v>
      </c>
    </row>
    <row r="8" spans="1:5" x14ac:dyDescent="0.35">
      <c r="A8" s="2" t="s">
        <v>114</v>
      </c>
      <c r="B8" t="s">
        <v>68</v>
      </c>
      <c r="C8" s="137">
        <v>4401234</v>
      </c>
      <c r="D8" s="137">
        <v>529373</v>
      </c>
      <c r="E8" s="138">
        <v>8.31</v>
      </c>
    </row>
    <row r="9" spans="1:5" x14ac:dyDescent="0.35">
      <c r="A9" s="2" t="s">
        <v>114</v>
      </c>
      <c r="B9" t="s">
        <v>69</v>
      </c>
      <c r="C9" s="137">
        <v>4251014</v>
      </c>
      <c r="D9" s="137">
        <v>508099</v>
      </c>
      <c r="E9" s="138">
        <v>8.3699999999999992</v>
      </c>
    </row>
    <row r="10" spans="1:5" x14ac:dyDescent="0.35">
      <c r="A10" s="2" t="s">
        <v>114</v>
      </c>
      <c r="B10" t="s">
        <v>520</v>
      </c>
      <c r="C10" s="137">
        <v>2610349</v>
      </c>
      <c r="D10" s="137">
        <v>302678</v>
      </c>
      <c r="E10" s="138">
        <v>8.6199999999999992</v>
      </c>
    </row>
    <row r="11" spans="1:5" x14ac:dyDescent="0.35">
      <c r="A11" s="2" t="s">
        <v>114</v>
      </c>
      <c r="B11" t="s">
        <v>241</v>
      </c>
      <c r="C11" s="137">
        <v>1140470</v>
      </c>
      <c r="D11" s="137">
        <v>132661</v>
      </c>
      <c r="E11" s="138">
        <v>8.6</v>
      </c>
    </row>
    <row r="12" spans="1:5" x14ac:dyDescent="0.35">
      <c r="A12" s="2" t="s">
        <v>114</v>
      </c>
      <c r="B12" t="s">
        <v>521</v>
      </c>
      <c r="C12" s="137">
        <v>16243</v>
      </c>
      <c r="D12" s="137">
        <v>5922</v>
      </c>
      <c r="E12" s="138">
        <v>2.74</v>
      </c>
    </row>
    <row r="13" spans="1:5" x14ac:dyDescent="0.35">
      <c r="A13" s="2" t="s">
        <v>115</v>
      </c>
      <c r="B13" t="s">
        <v>519</v>
      </c>
      <c r="C13" s="137">
        <v>416588</v>
      </c>
      <c r="D13" s="137">
        <v>57238</v>
      </c>
      <c r="E13" s="138">
        <v>7.28</v>
      </c>
    </row>
    <row r="14" spans="1:5" x14ac:dyDescent="0.35">
      <c r="A14" s="2" t="s">
        <v>115</v>
      </c>
      <c r="B14" t="s">
        <v>65</v>
      </c>
      <c r="C14" s="137">
        <v>3247987</v>
      </c>
      <c r="D14" s="137">
        <v>418233</v>
      </c>
      <c r="E14" s="138">
        <v>7.77</v>
      </c>
    </row>
    <row r="15" spans="1:5" x14ac:dyDescent="0.35">
      <c r="A15" s="2" t="s">
        <v>115</v>
      </c>
      <c r="B15" t="s">
        <v>66</v>
      </c>
      <c r="C15" s="137">
        <v>3712727</v>
      </c>
      <c r="D15" s="137">
        <v>460278</v>
      </c>
      <c r="E15" s="138">
        <v>8.07</v>
      </c>
    </row>
    <row r="16" spans="1:5" x14ac:dyDescent="0.35">
      <c r="A16" s="2" t="s">
        <v>115</v>
      </c>
      <c r="B16" t="s">
        <v>67</v>
      </c>
      <c r="C16" s="137">
        <v>3933502</v>
      </c>
      <c r="D16" s="137">
        <v>464772</v>
      </c>
      <c r="E16" s="138">
        <v>8.4600000000000009</v>
      </c>
    </row>
    <row r="17" spans="1:5" x14ac:dyDescent="0.35">
      <c r="A17" s="2" t="s">
        <v>115</v>
      </c>
      <c r="B17" t="s">
        <v>68</v>
      </c>
      <c r="C17" s="137">
        <v>4548164</v>
      </c>
      <c r="D17" s="137">
        <v>518484</v>
      </c>
      <c r="E17" s="138">
        <v>8.77</v>
      </c>
    </row>
    <row r="18" spans="1:5" x14ac:dyDescent="0.35">
      <c r="A18" s="2" t="s">
        <v>115</v>
      </c>
      <c r="B18" t="s">
        <v>69</v>
      </c>
      <c r="C18" s="137">
        <v>4609828</v>
      </c>
      <c r="D18" s="137">
        <v>518969</v>
      </c>
      <c r="E18" s="138">
        <v>8.8800000000000008</v>
      </c>
    </row>
    <row r="19" spans="1:5" x14ac:dyDescent="0.35">
      <c r="A19" s="2" t="s">
        <v>115</v>
      </c>
      <c r="B19" t="s">
        <v>520</v>
      </c>
      <c r="C19" s="137">
        <v>2623595</v>
      </c>
      <c r="D19" s="137">
        <v>286370</v>
      </c>
      <c r="E19" s="138">
        <v>9.16</v>
      </c>
    </row>
    <row r="20" spans="1:5" x14ac:dyDescent="0.35">
      <c r="A20" s="2" t="s">
        <v>115</v>
      </c>
      <c r="B20" t="s">
        <v>241</v>
      </c>
      <c r="C20" s="137">
        <v>1194470</v>
      </c>
      <c r="D20" s="137">
        <v>131107</v>
      </c>
      <c r="E20" s="138">
        <v>9.11</v>
      </c>
    </row>
    <row r="21" spans="1:5" x14ac:dyDescent="0.35">
      <c r="A21" s="2" t="s">
        <v>115</v>
      </c>
      <c r="B21" t="s">
        <v>521</v>
      </c>
      <c r="C21" s="137">
        <v>12628</v>
      </c>
      <c r="D21" s="137">
        <v>3624</v>
      </c>
      <c r="E21" s="138">
        <v>3.48</v>
      </c>
    </row>
    <row r="22" spans="1:5" x14ac:dyDescent="0.35">
      <c r="A22" s="2" t="s">
        <v>116</v>
      </c>
      <c r="B22" t="s">
        <v>519</v>
      </c>
      <c r="C22" s="137">
        <v>600338</v>
      </c>
      <c r="D22" s="137">
        <v>79717</v>
      </c>
      <c r="E22" s="138">
        <v>7.53</v>
      </c>
    </row>
    <row r="23" spans="1:5" x14ac:dyDescent="0.35">
      <c r="A23" s="2" t="s">
        <v>116</v>
      </c>
      <c r="B23" t="s">
        <v>65</v>
      </c>
      <c r="C23" s="137">
        <v>3922070</v>
      </c>
      <c r="D23" s="137">
        <v>491351</v>
      </c>
      <c r="E23" s="138">
        <v>7.98</v>
      </c>
    </row>
    <row r="24" spans="1:5" x14ac:dyDescent="0.35">
      <c r="A24" s="2" t="s">
        <v>116</v>
      </c>
      <c r="B24" t="s">
        <v>66</v>
      </c>
      <c r="C24" s="137">
        <v>4117926</v>
      </c>
      <c r="D24" s="137">
        <v>509573</v>
      </c>
      <c r="E24" s="138">
        <v>8.08</v>
      </c>
    </row>
    <row r="25" spans="1:5" x14ac:dyDescent="0.35">
      <c r="A25" s="2" t="s">
        <v>116</v>
      </c>
      <c r="B25" t="s">
        <v>67</v>
      </c>
      <c r="C25" s="137">
        <v>4310160</v>
      </c>
      <c r="D25" s="137">
        <v>512921</v>
      </c>
      <c r="E25" s="138">
        <v>8.4</v>
      </c>
    </row>
    <row r="26" spans="1:5" x14ac:dyDescent="0.35">
      <c r="A26" s="2" t="s">
        <v>116</v>
      </c>
      <c r="B26" t="s">
        <v>68</v>
      </c>
      <c r="C26" s="137">
        <v>4604509</v>
      </c>
      <c r="D26" s="137">
        <v>534232</v>
      </c>
      <c r="E26" s="138">
        <v>8.6199999999999992</v>
      </c>
    </row>
    <row r="27" spans="1:5" x14ac:dyDescent="0.35">
      <c r="A27" s="2" t="s">
        <v>116</v>
      </c>
      <c r="B27" t="s">
        <v>69</v>
      </c>
      <c r="C27" s="137">
        <v>4830006</v>
      </c>
      <c r="D27" s="137">
        <v>566454</v>
      </c>
      <c r="E27" s="138">
        <v>8.5299999999999994</v>
      </c>
    </row>
    <row r="28" spans="1:5" x14ac:dyDescent="0.35">
      <c r="A28" s="2" t="s">
        <v>116</v>
      </c>
      <c r="B28" t="s">
        <v>520</v>
      </c>
      <c r="C28" s="137">
        <v>2688325</v>
      </c>
      <c r="D28" s="137">
        <v>308854</v>
      </c>
      <c r="E28" s="138">
        <v>8.6999999999999993</v>
      </c>
    </row>
    <row r="29" spans="1:5" x14ac:dyDescent="0.35">
      <c r="A29" s="2" t="s">
        <v>116</v>
      </c>
      <c r="B29" t="s">
        <v>241</v>
      </c>
      <c r="C29" s="137">
        <v>1192184</v>
      </c>
      <c r="D29" s="137">
        <v>136930</v>
      </c>
      <c r="E29" s="138">
        <v>8.7100000000000009</v>
      </c>
    </row>
    <row r="30" spans="1:5" x14ac:dyDescent="0.35">
      <c r="A30" s="2" t="s">
        <v>116</v>
      </c>
      <c r="B30" t="s">
        <v>521</v>
      </c>
      <c r="C30" s="137">
        <v>11744</v>
      </c>
      <c r="D30" s="137">
        <v>3233</v>
      </c>
      <c r="E30" s="138">
        <v>3.63</v>
      </c>
    </row>
    <row r="31" spans="1:5" x14ac:dyDescent="0.35">
      <c r="A31" s="2" t="s">
        <v>117</v>
      </c>
      <c r="B31" t="s">
        <v>519</v>
      </c>
      <c r="C31" s="137">
        <v>886579</v>
      </c>
      <c r="D31" s="137">
        <v>107603</v>
      </c>
      <c r="E31" s="138">
        <v>8.24</v>
      </c>
    </row>
    <row r="32" spans="1:5" x14ac:dyDescent="0.35">
      <c r="A32" s="2" t="s">
        <v>117</v>
      </c>
      <c r="B32" t="s">
        <v>65</v>
      </c>
      <c r="C32" s="137">
        <v>4860887</v>
      </c>
      <c r="D32" s="137">
        <v>579622</v>
      </c>
      <c r="E32" s="138">
        <v>8.39</v>
      </c>
    </row>
    <row r="33" spans="1:5" x14ac:dyDescent="0.35">
      <c r="A33" s="2" t="s">
        <v>117</v>
      </c>
      <c r="B33" t="s">
        <v>66</v>
      </c>
      <c r="C33" s="137">
        <v>4587872</v>
      </c>
      <c r="D33" s="137">
        <v>555241</v>
      </c>
      <c r="E33" s="138">
        <v>8.26</v>
      </c>
    </row>
    <row r="34" spans="1:5" x14ac:dyDescent="0.35">
      <c r="A34" s="2" t="s">
        <v>117</v>
      </c>
      <c r="B34" t="s">
        <v>67</v>
      </c>
      <c r="C34" s="137">
        <v>4789178</v>
      </c>
      <c r="D34" s="137">
        <v>561238</v>
      </c>
      <c r="E34" s="138">
        <v>8.5299999999999994</v>
      </c>
    </row>
    <row r="35" spans="1:5" x14ac:dyDescent="0.35">
      <c r="A35" s="2" t="s">
        <v>117</v>
      </c>
      <c r="B35" t="s">
        <v>68</v>
      </c>
      <c r="C35" s="137">
        <v>4730031</v>
      </c>
      <c r="D35" s="137">
        <v>544143</v>
      </c>
      <c r="E35" s="138">
        <v>8.69</v>
      </c>
    </row>
    <row r="36" spans="1:5" x14ac:dyDescent="0.35">
      <c r="A36" s="2" t="s">
        <v>117</v>
      </c>
      <c r="B36" t="s">
        <v>69</v>
      </c>
      <c r="C36" s="137">
        <v>5119706</v>
      </c>
      <c r="D36" s="137">
        <v>599389</v>
      </c>
      <c r="E36" s="138">
        <v>8.5399999999999991</v>
      </c>
    </row>
    <row r="37" spans="1:5" x14ac:dyDescent="0.35">
      <c r="A37" s="2" t="s">
        <v>117</v>
      </c>
      <c r="B37" t="s">
        <v>520</v>
      </c>
      <c r="C37" s="137">
        <v>2895596</v>
      </c>
      <c r="D37" s="137">
        <v>333953</v>
      </c>
      <c r="E37" s="138">
        <v>8.67</v>
      </c>
    </row>
    <row r="38" spans="1:5" x14ac:dyDescent="0.35">
      <c r="A38" s="2" t="s">
        <v>117</v>
      </c>
      <c r="B38" t="s">
        <v>241</v>
      </c>
      <c r="C38" s="137">
        <v>1235551</v>
      </c>
      <c r="D38" s="137">
        <v>143073</v>
      </c>
      <c r="E38" s="138">
        <v>8.64</v>
      </c>
    </row>
    <row r="39" spans="1:5" x14ac:dyDescent="0.35">
      <c r="A39" s="2" t="s">
        <v>117</v>
      </c>
      <c r="B39" t="s">
        <v>521</v>
      </c>
      <c r="C39" s="137">
        <v>20560</v>
      </c>
      <c r="D39" s="137">
        <v>6911</v>
      </c>
      <c r="E39" s="138">
        <v>2.97</v>
      </c>
    </row>
    <row r="40" spans="1:5" x14ac:dyDescent="0.35">
      <c r="A40" s="2" t="s">
        <v>118</v>
      </c>
      <c r="B40" t="s">
        <v>519</v>
      </c>
      <c r="C40" s="137">
        <v>1017524</v>
      </c>
      <c r="D40" s="137">
        <v>118765</v>
      </c>
      <c r="E40" s="138">
        <v>8.57</v>
      </c>
    </row>
    <row r="41" spans="1:5" x14ac:dyDescent="0.35">
      <c r="A41" s="2" t="s">
        <v>118</v>
      </c>
      <c r="B41" t="s">
        <v>65</v>
      </c>
      <c r="C41" s="137">
        <v>5615202</v>
      </c>
      <c r="D41" s="137">
        <v>644801</v>
      </c>
      <c r="E41" s="138">
        <v>8.7100000000000009</v>
      </c>
    </row>
    <row r="42" spans="1:5" x14ac:dyDescent="0.35">
      <c r="A42" s="2" t="s">
        <v>118</v>
      </c>
      <c r="B42" t="s">
        <v>66</v>
      </c>
      <c r="C42" s="137">
        <v>5081406</v>
      </c>
      <c r="D42" s="137">
        <v>599205</v>
      </c>
      <c r="E42" s="138">
        <v>8.48</v>
      </c>
    </row>
    <row r="43" spans="1:5" x14ac:dyDescent="0.35">
      <c r="A43" s="2" t="s">
        <v>118</v>
      </c>
      <c r="B43" t="s">
        <v>67</v>
      </c>
      <c r="C43" s="137">
        <v>5274740</v>
      </c>
      <c r="D43" s="137">
        <v>609593</v>
      </c>
      <c r="E43" s="138">
        <v>8.65</v>
      </c>
    </row>
    <row r="44" spans="1:5" x14ac:dyDescent="0.35">
      <c r="A44" s="2" t="s">
        <v>118</v>
      </c>
      <c r="B44" t="s">
        <v>68</v>
      </c>
      <c r="C44" s="137">
        <v>4849160</v>
      </c>
      <c r="D44" s="137">
        <v>555502</v>
      </c>
      <c r="E44" s="138">
        <v>8.73</v>
      </c>
    </row>
    <row r="45" spans="1:5" x14ac:dyDescent="0.35">
      <c r="A45" s="2" t="s">
        <v>118</v>
      </c>
      <c r="B45" t="s">
        <v>69</v>
      </c>
      <c r="C45" s="137">
        <v>5441327</v>
      </c>
      <c r="D45" s="137">
        <v>634498</v>
      </c>
      <c r="E45" s="138">
        <v>8.58</v>
      </c>
    </row>
    <row r="46" spans="1:5" x14ac:dyDescent="0.35">
      <c r="A46" s="2" t="s">
        <v>118</v>
      </c>
      <c r="B46" t="s">
        <v>520</v>
      </c>
      <c r="C46" s="137">
        <v>3158332</v>
      </c>
      <c r="D46" s="137">
        <v>365866</v>
      </c>
      <c r="E46" s="138">
        <v>8.6300000000000008</v>
      </c>
    </row>
    <row r="47" spans="1:5" x14ac:dyDescent="0.35">
      <c r="A47" s="2" t="s">
        <v>118</v>
      </c>
      <c r="B47" t="s">
        <v>241</v>
      </c>
      <c r="C47" s="137">
        <v>1307310</v>
      </c>
      <c r="D47" s="137">
        <v>151163</v>
      </c>
      <c r="E47" s="138">
        <v>8.65</v>
      </c>
    </row>
    <row r="48" spans="1:5" x14ac:dyDescent="0.35">
      <c r="A48" s="2" t="s">
        <v>118</v>
      </c>
      <c r="B48" t="s">
        <v>521</v>
      </c>
      <c r="C48" s="137">
        <v>14752</v>
      </c>
      <c r="D48" s="137">
        <v>3941</v>
      </c>
      <c r="E48" s="138">
        <v>3.74</v>
      </c>
    </row>
    <row r="49" spans="1:5" x14ac:dyDescent="0.35">
      <c r="A49" s="2" t="s">
        <v>119</v>
      </c>
      <c r="B49" t="s">
        <v>519</v>
      </c>
      <c r="C49" s="137">
        <v>1075670</v>
      </c>
      <c r="D49" s="137">
        <v>124111</v>
      </c>
      <c r="E49" s="138">
        <v>8.67</v>
      </c>
    </row>
    <row r="50" spans="1:5" x14ac:dyDescent="0.35">
      <c r="A50" s="2" t="s">
        <v>119</v>
      </c>
      <c r="B50" t="s">
        <v>65</v>
      </c>
      <c r="C50" s="137">
        <v>6196857</v>
      </c>
      <c r="D50" s="137">
        <v>693073</v>
      </c>
      <c r="E50" s="138">
        <v>8.94</v>
      </c>
    </row>
    <row r="51" spans="1:5" x14ac:dyDescent="0.35">
      <c r="A51" s="2" t="s">
        <v>119</v>
      </c>
      <c r="B51" t="s">
        <v>66</v>
      </c>
      <c r="C51" s="137">
        <v>5602489</v>
      </c>
      <c r="D51" s="137">
        <v>641976</v>
      </c>
      <c r="E51" s="138">
        <v>8.73</v>
      </c>
    </row>
    <row r="52" spans="1:5" x14ac:dyDescent="0.35">
      <c r="A52" s="2" t="s">
        <v>119</v>
      </c>
      <c r="B52" t="s">
        <v>67</v>
      </c>
      <c r="C52" s="137">
        <v>5901066</v>
      </c>
      <c r="D52" s="137">
        <v>665108</v>
      </c>
      <c r="E52" s="138">
        <v>8.8699999999999992</v>
      </c>
    </row>
    <row r="53" spans="1:5" x14ac:dyDescent="0.35">
      <c r="A53" s="2" t="s">
        <v>119</v>
      </c>
      <c r="B53" t="s">
        <v>68</v>
      </c>
      <c r="C53" s="137">
        <v>5089828</v>
      </c>
      <c r="D53" s="137">
        <v>570756</v>
      </c>
      <c r="E53" s="138">
        <v>8.92</v>
      </c>
    </row>
    <row r="54" spans="1:5" x14ac:dyDescent="0.35">
      <c r="A54" s="2" t="s">
        <v>119</v>
      </c>
      <c r="B54" t="s">
        <v>69</v>
      </c>
      <c r="C54" s="137">
        <v>5830835</v>
      </c>
      <c r="D54" s="137">
        <v>662960</v>
      </c>
      <c r="E54" s="138">
        <v>8.8000000000000007</v>
      </c>
    </row>
    <row r="55" spans="1:5" x14ac:dyDescent="0.35">
      <c r="A55" s="2" t="s">
        <v>119</v>
      </c>
      <c r="B55" t="s">
        <v>520</v>
      </c>
      <c r="C55" s="137">
        <v>3491520</v>
      </c>
      <c r="D55" s="137">
        <v>400378</v>
      </c>
      <c r="E55" s="138">
        <v>8.7200000000000006</v>
      </c>
    </row>
    <row r="56" spans="1:5" x14ac:dyDescent="0.35">
      <c r="A56" s="2" t="s">
        <v>119</v>
      </c>
      <c r="B56" t="s">
        <v>241</v>
      </c>
      <c r="C56" s="137">
        <v>1412859</v>
      </c>
      <c r="D56" s="137">
        <v>161864</v>
      </c>
      <c r="E56" s="138">
        <v>8.73</v>
      </c>
    </row>
    <row r="57" spans="1:5" x14ac:dyDescent="0.35">
      <c r="A57" s="12" t="s">
        <v>119</v>
      </c>
      <c r="B57" s="14" t="s">
        <v>521</v>
      </c>
      <c r="C57" s="139">
        <v>12202</v>
      </c>
      <c r="D57" s="139">
        <v>3133</v>
      </c>
      <c r="E57" s="140">
        <v>3.89</v>
      </c>
    </row>
    <row r="59" spans="1:5" x14ac:dyDescent="0.35">
      <c r="A59" t="s">
        <v>516</v>
      </c>
    </row>
    <row r="61" spans="1:5" x14ac:dyDescent="0.35">
      <c r="A61" t="s">
        <v>228</v>
      </c>
    </row>
    <row r="62" spans="1:5" x14ac:dyDescent="0.35">
      <c r="A62" t="s">
        <v>229</v>
      </c>
    </row>
    <row r="64" spans="1:5" x14ac:dyDescent="0.35">
      <c r="A64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28"/>
  <sheetViews>
    <sheetView workbookViewId="0"/>
  </sheetViews>
  <sheetFormatPr defaultColWidth="10.90625" defaultRowHeight="14.5" x14ac:dyDescent="0.35"/>
  <cols>
    <col min="1" max="1" width="16.7265625" customWidth="1"/>
    <col min="2" max="2" width="12.7265625" customWidth="1"/>
    <col min="3" max="3" width="17.7265625" customWidth="1"/>
    <col min="4" max="4" width="18.7265625" customWidth="1"/>
    <col min="5" max="5" width="29.7265625" customWidth="1"/>
  </cols>
  <sheetData>
    <row r="1" spans="1:5" x14ac:dyDescent="0.35">
      <c r="A1" t="s">
        <v>530</v>
      </c>
    </row>
    <row r="3" spans="1:5" x14ac:dyDescent="0.35">
      <c r="A3" s="9" t="s">
        <v>518</v>
      </c>
      <c r="B3" s="8" t="s">
        <v>46</v>
      </c>
      <c r="C3" s="8" t="s">
        <v>527</v>
      </c>
      <c r="D3" s="8" t="s">
        <v>76</v>
      </c>
      <c r="E3" s="10" t="s">
        <v>528</v>
      </c>
    </row>
    <row r="4" spans="1:5" x14ac:dyDescent="0.35">
      <c r="A4" s="2" t="s">
        <v>114</v>
      </c>
      <c r="B4" t="s">
        <v>50</v>
      </c>
      <c r="C4" s="141">
        <v>15963595</v>
      </c>
      <c r="D4" s="141">
        <v>1956073</v>
      </c>
      <c r="E4" s="142">
        <v>8.16</v>
      </c>
    </row>
    <row r="5" spans="1:5" x14ac:dyDescent="0.35">
      <c r="A5" s="2" t="s">
        <v>114</v>
      </c>
      <c r="B5" t="s">
        <v>524</v>
      </c>
      <c r="C5" s="141">
        <v>6516848</v>
      </c>
      <c r="D5" s="141">
        <v>852052</v>
      </c>
      <c r="E5" s="142">
        <v>7.65</v>
      </c>
    </row>
    <row r="6" spans="1:5" x14ac:dyDescent="0.35">
      <c r="A6" s="2" t="s">
        <v>114</v>
      </c>
      <c r="B6" t="s">
        <v>521</v>
      </c>
      <c r="C6" s="141">
        <v>16009</v>
      </c>
      <c r="D6" s="141">
        <v>5893</v>
      </c>
      <c r="E6" s="142">
        <v>2.72</v>
      </c>
    </row>
    <row r="7" spans="1:5" x14ac:dyDescent="0.35">
      <c r="A7" s="2" t="s">
        <v>115</v>
      </c>
      <c r="B7" t="s">
        <v>50</v>
      </c>
      <c r="C7" s="141">
        <v>17215132</v>
      </c>
      <c r="D7" s="141">
        <v>1990614</v>
      </c>
      <c r="E7" s="142">
        <v>8.65</v>
      </c>
    </row>
    <row r="8" spans="1:5" x14ac:dyDescent="0.35">
      <c r="A8" s="2" t="s">
        <v>115</v>
      </c>
      <c r="B8" t="s">
        <v>524</v>
      </c>
      <c r="C8" s="141">
        <v>7071878</v>
      </c>
      <c r="D8" s="141">
        <v>864860</v>
      </c>
      <c r="E8" s="142">
        <v>8.18</v>
      </c>
    </row>
    <row r="9" spans="1:5" x14ac:dyDescent="0.35">
      <c r="A9" s="2" t="s">
        <v>115</v>
      </c>
      <c r="B9" t="s">
        <v>521</v>
      </c>
      <c r="C9" s="141">
        <v>12478</v>
      </c>
      <c r="D9" s="141">
        <v>3601</v>
      </c>
      <c r="E9" s="142">
        <v>3.47</v>
      </c>
    </row>
    <row r="10" spans="1:5" x14ac:dyDescent="0.35">
      <c r="A10" s="2" t="s">
        <v>116</v>
      </c>
      <c r="B10" t="s">
        <v>524</v>
      </c>
      <c r="C10" s="141">
        <v>7652777</v>
      </c>
      <c r="D10" s="141">
        <v>948730</v>
      </c>
      <c r="E10" s="142">
        <v>8.07</v>
      </c>
    </row>
    <row r="11" spans="1:5" x14ac:dyDescent="0.35">
      <c r="A11" s="2" t="s">
        <v>116</v>
      </c>
      <c r="B11" t="s">
        <v>50</v>
      </c>
      <c r="C11" s="141">
        <v>18612747</v>
      </c>
      <c r="D11" s="141">
        <v>2191304</v>
      </c>
      <c r="E11" s="142">
        <v>8.49</v>
      </c>
    </row>
    <row r="12" spans="1:5" x14ac:dyDescent="0.35">
      <c r="A12" s="2" t="s">
        <v>116</v>
      </c>
      <c r="B12" t="s">
        <v>521</v>
      </c>
      <c r="C12" s="141">
        <v>11739</v>
      </c>
      <c r="D12" s="141">
        <v>3231</v>
      </c>
      <c r="E12" s="142">
        <v>3.63</v>
      </c>
    </row>
    <row r="13" spans="1:5" x14ac:dyDescent="0.35">
      <c r="A13" s="2" t="s">
        <v>117</v>
      </c>
      <c r="B13" t="s">
        <v>524</v>
      </c>
      <c r="C13" s="141">
        <v>8507725</v>
      </c>
      <c r="D13" s="141">
        <v>1036289</v>
      </c>
      <c r="E13" s="142">
        <v>8.2100000000000009</v>
      </c>
    </row>
    <row r="14" spans="1:5" x14ac:dyDescent="0.35">
      <c r="A14" s="2" t="s">
        <v>117</v>
      </c>
      <c r="B14" t="s">
        <v>50</v>
      </c>
      <c r="C14" s="141">
        <v>20597682</v>
      </c>
      <c r="D14" s="141">
        <v>2387975</v>
      </c>
      <c r="E14" s="142">
        <v>8.6300000000000008</v>
      </c>
    </row>
    <row r="15" spans="1:5" x14ac:dyDescent="0.35">
      <c r="A15" s="2" t="s">
        <v>117</v>
      </c>
      <c r="B15" t="s">
        <v>521</v>
      </c>
      <c r="C15" s="141">
        <v>20552</v>
      </c>
      <c r="D15" s="141">
        <v>6909</v>
      </c>
      <c r="E15" s="142">
        <v>2.97</v>
      </c>
    </row>
    <row r="16" spans="1:5" x14ac:dyDescent="0.35">
      <c r="A16" s="2" t="s">
        <v>118</v>
      </c>
      <c r="B16" t="s">
        <v>50</v>
      </c>
      <c r="C16" s="141">
        <v>22375462</v>
      </c>
      <c r="D16" s="141">
        <v>2553501</v>
      </c>
      <c r="E16" s="142">
        <v>8.76</v>
      </c>
    </row>
    <row r="17" spans="1:5" x14ac:dyDescent="0.35">
      <c r="A17" s="2" t="s">
        <v>118</v>
      </c>
      <c r="B17" t="s">
        <v>524</v>
      </c>
      <c r="C17" s="141">
        <v>9369547</v>
      </c>
      <c r="D17" s="141">
        <v>1125894</v>
      </c>
      <c r="E17" s="142">
        <v>8.32</v>
      </c>
    </row>
    <row r="18" spans="1:5" x14ac:dyDescent="0.35">
      <c r="A18" s="2" t="s">
        <v>118</v>
      </c>
      <c r="B18" t="s">
        <v>521</v>
      </c>
      <c r="C18" s="141">
        <v>14743</v>
      </c>
      <c r="D18" s="141">
        <v>3939</v>
      </c>
      <c r="E18" s="142">
        <v>3.74</v>
      </c>
    </row>
    <row r="19" spans="1:5" x14ac:dyDescent="0.35">
      <c r="A19" s="2" t="s">
        <v>119</v>
      </c>
      <c r="B19" t="s">
        <v>50</v>
      </c>
      <c r="C19" s="141">
        <v>24221193</v>
      </c>
      <c r="D19" s="141">
        <v>2698313</v>
      </c>
      <c r="E19" s="142">
        <v>8.98</v>
      </c>
    </row>
    <row r="20" spans="1:5" x14ac:dyDescent="0.35">
      <c r="A20" s="2" t="s">
        <v>119</v>
      </c>
      <c r="B20" t="s">
        <v>524</v>
      </c>
      <c r="C20" s="141">
        <v>10379940</v>
      </c>
      <c r="D20" s="141">
        <v>1221914</v>
      </c>
      <c r="E20" s="142">
        <v>8.49</v>
      </c>
    </row>
    <row r="21" spans="1:5" x14ac:dyDescent="0.35">
      <c r="A21" s="12" t="s">
        <v>119</v>
      </c>
      <c r="B21" s="14" t="s">
        <v>521</v>
      </c>
      <c r="C21" s="143">
        <v>12193</v>
      </c>
      <c r="D21" s="143">
        <v>3132</v>
      </c>
      <c r="E21" s="144">
        <v>3.89</v>
      </c>
    </row>
    <row r="23" spans="1:5" x14ac:dyDescent="0.35">
      <c r="A23" t="s">
        <v>516</v>
      </c>
    </row>
    <row r="25" spans="1:5" x14ac:dyDescent="0.35">
      <c r="A25" t="s">
        <v>228</v>
      </c>
    </row>
    <row r="26" spans="1:5" x14ac:dyDescent="0.35">
      <c r="A26" t="s">
        <v>229</v>
      </c>
    </row>
    <row r="28" spans="1:5" x14ac:dyDescent="0.35">
      <c r="A28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28"/>
  <sheetViews>
    <sheetView topLeftCell="A13" workbookViewId="0">
      <selection activeCell="A25" sqref="A25"/>
    </sheetView>
  </sheetViews>
  <sheetFormatPr defaultColWidth="10.90625" defaultRowHeight="14.5" x14ac:dyDescent="0.35"/>
  <cols>
    <col min="1" max="1" width="16.7265625" customWidth="1"/>
    <col min="2" max="2" width="43.7265625" customWidth="1"/>
    <col min="3" max="3" width="17.7265625" customWidth="1"/>
    <col min="4" max="4" width="60.7265625" customWidth="1"/>
  </cols>
  <sheetData>
    <row r="1" spans="1:4" x14ac:dyDescent="0.35">
      <c r="A1" t="s">
        <v>532</v>
      </c>
    </row>
    <row r="3" spans="1:4" x14ac:dyDescent="0.35">
      <c r="A3" s="9" t="s">
        <v>518</v>
      </c>
      <c r="B3" s="8" t="s">
        <v>533</v>
      </c>
      <c r="C3" s="8" t="s">
        <v>527</v>
      </c>
      <c r="D3" s="10" t="s">
        <v>534</v>
      </c>
    </row>
    <row r="4" spans="1:4" x14ac:dyDescent="0.35">
      <c r="A4" s="2">
        <v>2019</v>
      </c>
      <c r="B4" t="s">
        <v>535</v>
      </c>
      <c r="C4" s="145">
        <v>8569926.8805400096</v>
      </c>
      <c r="D4" s="146">
        <v>0.38094569553164698</v>
      </c>
    </row>
    <row r="5" spans="1:4" x14ac:dyDescent="0.35">
      <c r="A5" s="2">
        <v>2019</v>
      </c>
      <c r="B5" t="s">
        <v>536</v>
      </c>
      <c r="C5" s="145">
        <v>2513391.58341</v>
      </c>
      <c r="D5" s="146">
        <v>0.111723905959998</v>
      </c>
    </row>
    <row r="6" spans="1:4" x14ac:dyDescent="0.35">
      <c r="A6" s="2">
        <v>2019</v>
      </c>
      <c r="B6" t="s">
        <v>537</v>
      </c>
      <c r="C6" s="145">
        <v>11413134.39288</v>
      </c>
      <c r="D6" s="146">
        <v>0.50733039850835604</v>
      </c>
    </row>
    <row r="7" spans="1:4" x14ac:dyDescent="0.35">
      <c r="A7" s="2">
        <v>2020</v>
      </c>
      <c r="B7" t="s">
        <v>535</v>
      </c>
      <c r="C7" s="145">
        <v>8491828.5157099906</v>
      </c>
      <c r="D7" s="146">
        <v>0.34946532155003701</v>
      </c>
    </row>
    <row r="8" spans="1:4" x14ac:dyDescent="0.35">
      <c r="A8" s="2">
        <v>2020</v>
      </c>
      <c r="B8" t="s">
        <v>536</v>
      </c>
      <c r="C8" s="145">
        <v>3563739.6542600002</v>
      </c>
      <c r="D8" s="146">
        <v>0.146659040734581</v>
      </c>
    </row>
    <row r="9" spans="1:4" x14ac:dyDescent="0.35">
      <c r="A9" s="2">
        <v>2020</v>
      </c>
      <c r="B9" t="s">
        <v>537</v>
      </c>
      <c r="C9" s="145">
        <v>12243920.19713</v>
      </c>
      <c r="D9" s="146">
        <v>0.50387563771538102</v>
      </c>
    </row>
    <row r="10" spans="1:4" x14ac:dyDescent="0.35">
      <c r="A10" s="2">
        <v>2021</v>
      </c>
      <c r="B10" t="s">
        <v>535</v>
      </c>
      <c r="C10" s="145">
        <v>8913939.3342500199</v>
      </c>
      <c r="D10" s="146">
        <v>0.33922633272428299</v>
      </c>
    </row>
    <row r="11" spans="1:4" x14ac:dyDescent="0.35">
      <c r="A11" s="2">
        <v>2021</v>
      </c>
      <c r="B11" t="s">
        <v>536</v>
      </c>
      <c r="C11" s="145">
        <v>4060476.0234099999</v>
      </c>
      <c r="D11" s="146">
        <v>0.15452431735134101</v>
      </c>
    </row>
    <row r="12" spans="1:4" x14ac:dyDescent="0.35">
      <c r="A12" s="2">
        <v>2021</v>
      </c>
      <c r="B12" t="s">
        <v>537</v>
      </c>
      <c r="C12" s="145">
        <v>13302846.972370001</v>
      </c>
      <c r="D12" s="146">
        <v>0.50624934992437598</v>
      </c>
    </row>
    <row r="13" spans="1:4" x14ac:dyDescent="0.35">
      <c r="A13" s="2">
        <v>2022</v>
      </c>
      <c r="B13" t="s">
        <v>535</v>
      </c>
      <c r="C13" s="145">
        <v>10036013.338710001</v>
      </c>
      <c r="D13" s="146">
        <v>0.34457279966999199</v>
      </c>
    </row>
    <row r="14" spans="1:4" x14ac:dyDescent="0.35">
      <c r="A14" s="2">
        <v>2022</v>
      </c>
      <c r="B14" t="s">
        <v>536</v>
      </c>
      <c r="C14" s="145">
        <v>4715129.8840600001</v>
      </c>
      <c r="D14" s="146">
        <v>0.16188753941682499</v>
      </c>
    </row>
    <row r="15" spans="1:4" x14ac:dyDescent="0.35">
      <c r="A15" s="2">
        <v>2022</v>
      </c>
      <c r="B15" t="s">
        <v>537</v>
      </c>
      <c r="C15" s="145">
        <v>14374816.076169999</v>
      </c>
      <c r="D15" s="146">
        <v>0.49353966091318202</v>
      </c>
    </row>
    <row r="16" spans="1:4" x14ac:dyDescent="0.35">
      <c r="A16" s="2">
        <v>2023</v>
      </c>
      <c r="B16" t="s">
        <v>535</v>
      </c>
      <c r="C16" s="145">
        <v>10796795.2951</v>
      </c>
      <c r="D16" s="146">
        <v>0.33995213416226799</v>
      </c>
    </row>
    <row r="17" spans="1:4" x14ac:dyDescent="0.35">
      <c r="A17" s="2">
        <v>2023</v>
      </c>
      <c r="B17" t="s">
        <v>536</v>
      </c>
      <c r="C17" s="145">
        <v>5456210.96180999</v>
      </c>
      <c r="D17" s="146">
        <v>0.17179639978435801</v>
      </c>
    </row>
    <row r="18" spans="1:4" x14ac:dyDescent="0.35">
      <c r="A18" s="2">
        <v>2023</v>
      </c>
      <c r="B18" t="s">
        <v>537</v>
      </c>
      <c r="C18" s="145">
        <v>15506745.220179999</v>
      </c>
      <c r="D18" s="146">
        <v>0.48825146605337399</v>
      </c>
    </row>
    <row r="19" spans="1:4" x14ac:dyDescent="0.35">
      <c r="A19" s="2">
        <v>2024</v>
      </c>
      <c r="B19" t="s">
        <v>535</v>
      </c>
      <c r="C19" s="145">
        <v>11596468.13507</v>
      </c>
      <c r="D19" s="146">
        <v>0.33502900458603202</v>
      </c>
    </row>
    <row r="20" spans="1:4" x14ac:dyDescent="0.35">
      <c r="A20" s="2">
        <v>2024</v>
      </c>
      <c r="B20" t="s">
        <v>536</v>
      </c>
      <c r="C20" s="145">
        <v>6022944.1982199904</v>
      </c>
      <c r="D20" s="146">
        <v>0.17400651438902001</v>
      </c>
    </row>
    <row r="21" spans="1:4" x14ac:dyDescent="0.35">
      <c r="A21" s="12">
        <v>2024</v>
      </c>
      <c r="B21" s="14" t="s">
        <v>537</v>
      </c>
      <c r="C21" s="147">
        <v>16993913.606649999</v>
      </c>
      <c r="D21" s="148">
        <v>0.490964481024948</v>
      </c>
    </row>
    <row r="23" spans="1:4" x14ac:dyDescent="0.35">
      <c r="A23" t="s">
        <v>516</v>
      </c>
    </row>
    <row r="25" spans="1:4" x14ac:dyDescent="0.35">
      <c r="A25" t="s">
        <v>228</v>
      </c>
    </row>
    <row r="26" spans="1:4" x14ac:dyDescent="0.35">
      <c r="A26" t="s">
        <v>229</v>
      </c>
    </row>
    <row r="28" spans="1:4" x14ac:dyDescent="0.35">
      <c r="A28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B18"/>
  <sheetViews>
    <sheetView workbookViewId="0">
      <selection activeCell="A15" sqref="A15"/>
    </sheetView>
  </sheetViews>
  <sheetFormatPr defaultColWidth="10.90625" defaultRowHeight="14.5" x14ac:dyDescent="0.35"/>
  <cols>
    <col min="1" max="1" width="15.7265625" customWidth="1"/>
    <col min="2" max="2" width="25.7265625" customWidth="1"/>
  </cols>
  <sheetData>
    <row r="1" spans="1:2" x14ac:dyDescent="0.35">
      <c r="A1" t="s">
        <v>539</v>
      </c>
    </row>
    <row r="3" spans="1:2" x14ac:dyDescent="0.35">
      <c r="A3" s="9" t="s">
        <v>75</v>
      </c>
      <c r="B3" s="10" t="s">
        <v>245</v>
      </c>
    </row>
    <row r="4" spans="1:2" x14ac:dyDescent="0.35">
      <c r="A4" s="2" t="s">
        <v>234</v>
      </c>
      <c r="B4" s="149">
        <v>23.7</v>
      </c>
    </row>
    <row r="5" spans="1:2" x14ac:dyDescent="0.35">
      <c r="A5" s="2" t="s">
        <v>235</v>
      </c>
      <c r="B5" s="149">
        <v>62.3</v>
      </c>
    </row>
    <row r="6" spans="1:2" x14ac:dyDescent="0.35">
      <c r="A6" s="2" t="s">
        <v>236</v>
      </c>
      <c r="B6" s="149">
        <v>40.299999999999997</v>
      </c>
    </row>
    <row r="7" spans="1:2" x14ac:dyDescent="0.35">
      <c r="A7" s="2" t="s">
        <v>237</v>
      </c>
      <c r="B7" s="149">
        <v>31.9</v>
      </c>
    </row>
    <row r="8" spans="1:2" x14ac:dyDescent="0.35">
      <c r="A8" s="2" t="s">
        <v>238</v>
      </c>
      <c r="B8" s="149">
        <v>25.2</v>
      </c>
    </row>
    <row r="9" spans="1:2" x14ac:dyDescent="0.35">
      <c r="A9" s="2" t="s">
        <v>239</v>
      </c>
      <c r="B9" s="149">
        <v>27.8</v>
      </c>
    </row>
    <row r="10" spans="1:2" x14ac:dyDescent="0.35">
      <c r="A10" s="2" t="s">
        <v>240</v>
      </c>
      <c r="B10" s="149">
        <v>17.899999999999999</v>
      </c>
    </row>
    <row r="11" spans="1:2" x14ac:dyDescent="0.35">
      <c r="A11" s="12" t="s">
        <v>241</v>
      </c>
      <c r="B11" s="150">
        <v>6.6</v>
      </c>
    </row>
    <row r="13" spans="1:2" x14ac:dyDescent="0.35">
      <c r="A13" t="s">
        <v>73</v>
      </c>
    </row>
    <row r="15" spans="1:2" x14ac:dyDescent="0.35">
      <c r="A15" t="s">
        <v>605</v>
      </c>
    </row>
    <row r="16" spans="1:2" x14ac:dyDescent="0.35">
      <c r="A16" t="s">
        <v>541</v>
      </c>
    </row>
    <row r="18" spans="1:1" x14ac:dyDescent="0.35">
      <c r="A18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19"/>
  <sheetViews>
    <sheetView workbookViewId="0">
      <selection activeCell="A19" sqref="A19"/>
    </sheetView>
  </sheetViews>
  <sheetFormatPr defaultColWidth="10.90625" defaultRowHeight="14.5" x14ac:dyDescent="0.35"/>
  <cols>
    <col min="1" max="1" width="15.7265625" customWidth="1"/>
    <col min="2" max="2" width="20.7265625" customWidth="1"/>
    <col min="3" max="3" width="34.7265625" customWidth="1"/>
    <col min="4" max="4" width="27.7265625" customWidth="1"/>
    <col min="5" max="5" width="7.7265625" customWidth="1"/>
    <col min="6" max="6" width="13.7265625" customWidth="1"/>
    <col min="7" max="7" width="8.7265625" customWidth="1"/>
  </cols>
  <sheetData>
    <row r="1" spans="1:7" x14ac:dyDescent="0.35">
      <c r="A1" t="s">
        <v>542</v>
      </c>
    </row>
    <row r="3" spans="1:7" x14ac:dyDescent="0.35">
      <c r="A3" s="9" t="s">
        <v>75</v>
      </c>
      <c r="B3" s="8" t="s">
        <v>543</v>
      </c>
      <c r="C3" s="8" t="s">
        <v>544</v>
      </c>
      <c r="D3" s="8" t="s">
        <v>545</v>
      </c>
      <c r="E3" s="8" t="s">
        <v>546</v>
      </c>
      <c r="F3" s="8" t="s">
        <v>547</v>
      </c>
      <c r="G3" s="10" t="s">
        <v>548</v>
      </c>
    </row>
    <row r="4" spans="1:7" x14ac:dyDescent="0.35">
      <c r="A4" s="2" t="s">
        <v>234</v>
      </c>
      <c r="B4" s="151">
        <v>23.7</v>
      </c>
      <c r="C4" s="152">
        <v>0.10100000000000001</v>
      </c>
      <c r="D4">
        <v>252</v>
      </c>
      <c r="E4" s="184">
        <v>0.59299999999999997</v>
      </c>
      <c r="F4" s="184">
        <v>0.627</v>
      </c>
      <c r="G4" s="187">
        <v>0.59399999999999997</v>
      </c>
    </row>
    <row r="5" spans="1:7" x14ac:dyDescent="0.35">
      <c r="A5" s="2" t="s">
        <v>235</v>
      </c>
      <c r="B5" s="151">
        <v>62.3</v>
      </c>
      <c r="C5" s="152">
        <v>0.26400000000000001</v>
      </c>
      <c r="D5">
        <v>168</v>
      </c>
      <c r="E5" s="184">
        <v>0.47399999999999998</v>
      </c>
      <c r="F5" s="184">
        <v>0.54500000000000004</v>
      </c>
      <c r="G5" s="187">
        <v>0.48099999999999998</v>
      </c>
    </row>
    <row r="6" spans="1:7" x14ac:dyDescent="0.35">
      <c r="A6" s="2" t="s">
        <v>236</v>
      </c>
      <c r="B6" s="151">
        <v>40.299999999999997</v>
      </c>
      <c r="C6" s="152">
        <v>0.17100000000000001</v>
      </c>
      <c r="D6">
        <v>157</v>
      </c>
      <c r="E6" s="184">
        <v>0.45700000000000002</v>
      </c>
      <c r="F6" s="184">
        <v>0.55700000000000005</v>
      </c>
      <c r="G6" s="187">
        <v>0.46800000000000003</v>
      </c>
    </row>
    <row r="7" spans="1:7" x14ac:dyDescent="0.35">
      <c r="A7" s="2" t="s">
        <v>237</v>
      </c>
      <c r="B7" s="151">
        <v>31.9</v>
      </c>
      <c r="C7" s="152">
        <v>0.13500000000000001</v>
      </c>
      <c r="D7">
        <v>147</v>
      </c>
      <c r="E7" s="184">
        <v>0.443</v>
      </c>
      <c r="F7" s="184">
        <v>0.53</v>
      </c>
      <c r="G7" s="187">
        <v>0.45500000000000002</v>
      </c>
    </row>
    <row r="8" spans="1:7" x14ac:dyDescent="0.35">
      <c r="A8" s="2" t="s">
        <v>238</v>
      </c>
      <c r="B8" s="151">
        <v>25.2</v>
      </c>
      <c r="C8" s="152">
        <v>0.107</v>
      </c>
      <c r="D8">
        <v>141</v>
      </c>
      <c r="E8" s="184">
        <v>0.44400000000000001</v>
      </c>
      <c r="F8" s="184">
        <v>0.51100000000000001</v>
      </c>
      <c r="G8" s="187">
        <v>0.45400000000000001</v>
      </c>
    </row>
    <row r="9" spans="1:7" x14ac:dyDescent="0.35">
      <c r="A9" s="2" t="s">
        <v>239</v>
      </c>
      <c r="B9" s="151">
        <v>27.8</v>
      </c>
      <c r="C9" s="152">
        <v>0.11799999999999999</v>
      </c>
      <c r="D9">
        <v>148</v>
      </c>
      <c r="E9" s="184">
        <v>0.45600000000000002</v>
      </c>
      <c r="F9" s="184">
        <v>0.52800000000000002</v>
      </c>
      <c r="G9" s="187">
        <v>0.46600000000000003</v>
      </c>
    </row>
    <row r="10" spans="1:7" x14ac:dyDescent="0.35">
      <c r="A10" s="2" t="s">
        <v>240</v>
      </c>
      <c r="B10" s="151">
        <v>17.899999999999999</v>
      </c>
      <c r="C10" s="152">
        <v>7.5999999999999998E-2</v>
      </c>
      <c r="D10">
        <v>155</v>
      </c>
      <c r="E10" s="184">
        <v>0.46600000000000003</v>
      </c>
      <c r="F10" s="184">
        <v>0.53500000000000003</v>
      </c>
      <c r="G10" s="187">
        <v>0.47499999999999998</v>
      </c>
    </row>
    <row r="11" spans="1:7" x14ac:dyDescent="0.35">
      <c r="A11" s="2" t="s">
        <v>241</v>
      </c>
      <c r="B11" s="151">
        <v>6.6</v>
      </c>
      <c r="C11" s="152">
        <v>2.8000000000000001E-2</v>
      </c>
      <c r="D11">
        <v>163</v>
      </c>
      <c r="E11" s="184">
        <v>0.48199999999999998</v>
      </c>
      <c r="F11" s="184">
        <v>0.505</v>
      </c>
      <c r="G11" s="187">
        <v>0.48499999999999999</v>
      </c>
    </row>
    <row r="12" spans="1:7" x14ac:dyDescent="0.35">
      <c r="A12" s="12" t="s">
        <v>549</v>
      </c>
      <c r="B12" s="153">
        <v>235.8</v>
      </c>
      <c r="C12" s="154">
        <v>1</v>
      </c>
      <c r="D12" s="14">
        <v>167</v>
      </c>
      <c r="E12" s="185">
        <v>0.47399999999999998</v>
      </c>
      <c r="F12" s="185">
        <v>0.53800000000000003</v>
      </c>
      <c r="G12" s="188">
        <v>0.48099999999999998</v>
      </c>
    </row>
    <row r="14" spans="1:7" x14ac:dyDescent="0.35">
      <c r="A14" t="s">
        <v>73</v>
      </c>
    </row>
    <row r="16" spans="1:7" x14ac:dyDescent="0.35">
      <c r="A16" t="s">
        <v>605</v>
      </c>
    </row>
    <row r="17" spans="1:1" x14ac:dyDescent="0.35">
      <c r="A17" t="s">
        <v>541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42"/>
  <sheetViews>
    <sheetView topLeftCell="A4" workbookViewId="0">
      <selection activeCell="A39" sqref="A39"/>
    </sheetView>
  </sheetViews>
  <sheetFormatPr defaultColWidth="10.90625" defaultRowHeight="14.5" x14ac:dyDescent="0.35"/>
  <cols>
    <col min="1" max="1" width="15.7265625" customWidth="1"/>
    <col min="2" max="2" width="21.7265625" customWidth="1"/>
    <col min="3" max="3" width="18.7265625" customWidth="1"/>
  </cols>
  <sheetData>
    <row r="1" spans="1:3" x14ac:dyDescent="0.35">
      <c r="A1" t="s">
        <v>551</v>
      </c>
    </row>
    <row r="3" spans="1:3" x14ac:dyDescent="0.35">
      <c r="A3" s="9" t="s">
        <v>75</v>
      </c>
      <c r="B3" s="8" t="s">
        <v>552</v>
      </c>
      <c r="C3" s="10" t="s">
        <v>76</v>
      </c>
    </row>
    <row r="4" spans="1:3" x14ac:dyDescent="0.35">
      <c r="A4" s="2" t="s">
        <v>234</v>
      </c>
      <c r="B4" t="s">
        <v>553</v>
      </c>
      <c r="C4" s="155">
        <v>9624</v>
      </c>
    </row>
    <row r="5" spans="1:3" x14ac:dyDescent="0.35">
      <c r="A5" s="2" t="s">
        <v>234</v>
      </c>
      <c r="B5" t="s">
        <v>554</v>
      </c>
      <c r="C5" s="155">
        <v>2693</v>
      </c>
    </row>
    <row r="6" spans="1:3" x14ac:dyDescent="0.35">
      <c r="A6" s="2" t="s">
        <v>234</v>
      </c>
      <c r="B6" t="s">
        <v>555</v>
      </c>
      <c r="C6" s="155">
        <v>1995</v>
      </c>
    </row>
    <row r="7" spans="1:3" x14ac:dyDescent="0.35">
      <c r="A7" s="2" t="s">
        <v>234</v>
      </c>
      <c r="B7" t="s">
        <v>556</v>
      </c>
      <c r="C7" s="155">
        <v>9391</v>
      </c>
    </row>
    <row r="8" spans="1:3" x14ac:dyDescent="0.35">
      <c r="A8" s="2" t="s">
        <v>235</v>
      </c>
      <c r="B8" t="s">
        <v>553</v>
      </c>
      <c r="C8" s="155">
        <v>32368</v>
      </c>
    </row>
    <row r="9" spans="1:3" x14ac:dyDescent="0.35">
      <c r="A9" s="2" t="s">
        <v>235</v>
      </c>
      <c r="B9" t="s">
        <v>554</v>
      </c>
      <c r="C9" s="155">
        <v>6817</v>
      </c>
    </row>
    <row r="10" spans="1:3" x14ac:dyDescent="0.35">
      <c r="A10" s="2" t="s">
        <v>235</v>
      </c>
      <c r="B10" t="s">
        <v>555</v>
      </c>
      <c r="C10" s="155">
        <v>4635</v>
      </c>
    </row>
    <row r="11" spans="1:3" x14ac:dyDescent="0.35">
      <c r="A11" s="2" t="s">
        <v>235</v>
      </c>
      <c r="B11" t="s">
        <v>556</v>
      </c>
      <c r="C11" s="155">
        <v>18490</v>
      </c>
    </row>
    <row r="12" spans="1:3" x14ac:dyDescent="0.35">
      <c r="A12" s="2" t="s">
        <v>236</v>
      </c>
      <c r="B12" t="s">
        <v>553</v>
      </c>
      <c r="C12" s="155">
        <v>21465</v>
      </c>
    </row>
    <row r="13" spans="1:3" x14ac:dyDescent="0.35">
      <c r="A13" s="2" t="s">
        <v>236</v>
      </c>
      <c r="B13" t="s">
        <v>554</v>
      </c>
      <c r="C13" s="155">
        <v>3949</v>
      </c>
    </row>
    <row r="14" spans="1:3" x14ac:dyDescent="0.35">
      <c r="A14" s="2" t="s">
        <v>236</v>
      </c>
      <c r="B14" t="s">
        <v>555</v>
      </c>
      <c r="C14" s="155">
        <v>2624</v>
      </c>
    </row>
    <row r="15" spans="1:3" x14ac:dyDescent="0.35">
      <c r="A15" s="2" t="s">
        <v>236</v>
      </c>
      <c r="B15" t="s">
        <v>556</v>
      </c>
      <c r="C15" s="155">
        <v>12280</v>
      </c>
    </row>
    <row r="16" spans="1:3" x14ac:dyDescent="0.35">
      <c r="A16" s="2" t="s">
        <v>237</v>
      </c>
      <c r="B16" t="s">
        <v>553</v>
      </c>
      <c r="C16" s="155">
        <v>17378</v>
      </c>
    </row>
    <row r="17" spans="1:3" x14ac:dyDescent="0.35">
      <c r="A17" s="2" t="s">
        <v>237</v>
      </c>
      <c r="B17" t="s">
        <v>554</v>
      </c>
      <c r="C17" s="155">
        <v>2917</v>
      </c>
    </row>
    <row r="18" spans="1:3" x14ac:dyDescent="0.35">
      <c r="A18" s="2" t="s">
        <v>237</v>
      </c>
      <c r="B18" t="s">
        <v>555</v>
      </c>
      <c r="C18" s="155">
        <v>1852</v>
      </c>
    </row>
    <row r="19" spans="1:3" x14ac:dyDescent="0.35">
      <c r="A19" s="2" t="s">
        <v>237</v>
      </c>
      <c r="B19" t="s">
        <v>556</v>
      </c>
      <c r="C19" s="155">
        <v>9717</v>
      </c>
    </row>
    <row r="20" spans="1:3" x14ac:dyDescent="0.35">
      <c r="A20" s="2" t="s">
        <v>238</v>
      </c>
      <c r="B20" t="s">
        <v>553</v>
      </c>
      <c r="C20" s="155">
        <v>13768</v>
      </c>
    </row>
    <row r="21" spans="1:3" x14ac:dyDescent="0.35">
      <c r="A21" s="2" t="s">
        <v>238</v>
      </c>
      <c r="B21" t="s">
        <v>554</v>
      </c>
      <c r="C21" s="155">
        <v>2137</v>
      </c>
    </row>
    <row r="22" spans="1:3" x14ac:dyDescent="0.35">
      <c r="A22" s="2" t="s">
        <v>238</v>
      </c>
      <c r="B22" t="s">
        <v>555</v>
      </c>
      <c r="C22" s="155">
        <v>1326</v>
      </c>
    </row>
    <row r="23" spans="1:3" x14ac:dyDescent="0.35">
      <c r="A23" s="2" t="s">
        <v>238</v>
      </c>
      <c r="B23" t="s">
        <v>556</v>
      </c>
      <c r="C23" s="155">
        <v>8003</v>
      </c>
    </row>
    <row r="24" spans="1:3" x14ac:dyDescent="0.35">
      <c r="A24" s="2" t="s">
        <v>239</v>
      </c>
      <c r="B24" t="s">
        <v>553</v>
      </c>
      <c r="C24" s="155">
        <v>14811</v>
      </c>
    </row>
    <row r="25" spans="1:3" x14ac:dyDescent="0.35">
      <c r="A25" s="2" t="s">
        <v>239</v>
      </c>
      <c r="B25" t="s">
        <v>554</v>
      </c>
      <c r="C25" s="155">
        <v>2078</v>
      </c>
    </row>
    <row r="26" spans="1:3" x14ac:dyDescent="0.35">
      <c r="A26" s="2" t="s">
        <v>239</v>
      </c>
      <c r="B26" t="s">
        <v>555</v>
      </c>
      <c r="C26" s="155">
        <v>1388</v>
      </c>
    </row>
    <row r="27" spans="1:3" x14ac:dyDescent="0.35">
      <c r="A27" s="2" t="s">
        <v>239</v>
      </c>
      <c r="B27" t="s">
        <v>556</v>
      </c>
      <c r="C27" s="155">
        <v>9483</v>
      </c>
    </row>
    <row r="28" spans="1:3" x14ac:dyDescent="0.35">
      <c r="A28" s="2" t="s">
        <v>240</v>
      </c>
      <c r="B28" t="s">
        <v>553</v>
      </c>
      <c r="C28" s="155">
        <v>9430</v>
      </c>
    </row>
    <row r="29" spans="1:3" x14ac:dyDescent="0.35">
      <c r="A29" s="2" t="s">
        <v>240</v>
      </c>
      <c r="B29" t="s">
        <v>554</v>
      </c>
      <c r="C29" s="155">
        <v>1386</v>
      </c>
    </row>
    <row r="30" spans="1:3" x14ac:dyDescent="0.35">
      <c r="A30" s="2" t="s">
        <v>240</v>
      </c>
      <c r="B30" t="s">
        <v>555</v>
      </c>
      <c r="C30" s="155">
        <v>912</v>
      </c>
    </row>
    <row r="31" spans="1:3" x14ac:dyDescent="0.35">
      <c r="A31" s="2" t="s">
        <v>240</v>
      </c>
      <c r="B31" t="s">
        <v>556</v>
      </c>
      <c r="C31" s="155">
        <v>6221</v>
      </c>
    </row>
    <row r="32" spans="1:3" x14ac:dyDescent="0.35">
      <c r="A32" s="2" t="s">
        <v>241</v>
      </c>
      <c r="B32" t="s">
        <v>553</v>
      </c>
      <c r="C32" s="155">
        <v>3422</v>
      </c>
    </row>
    <row r="33" spans="1:3" x14ac:dyDescent="0.35">
      <c r="A33" s="2" t="s">
        <v>241</v>
      </c>
      <c r="B33" t="s">
        <v>554</v>
      </c>
      <c r="C33" s="155">
        <v>523</v>
      </c>
    </row>
    <row r="34" spans="1:3" x14ac:dyDescent="0.35">
      <c r="A34" s="2" t="s">
        <v>241</v>
      </c>
      <c r="B34" t="s">
        <v>555</v>
      </c>
      <c r="C34" s="155">
        <v>365</v>
      </c>
    </row>
    <row r="35" spans="1:3" x14ac:dyDescent="0.35">
      <c r="A35" s="12" t="s">
        <v>241</v>
      </c>
      <c r="B35" s="14" t="s">
        <v>556</v>
      </c>
      <c r="C35" s="156">
        <v>2339</v>
      </c>
    </row>
    <row r="37" spans="1:3" x14ac:dyDescent="0.35">
      <c r="A37" t="s">
        <v>73</v>
      </c>
    </row>
    <row r="39" spans="1:3" x14ac:dyDescent="0.35">
      <c r="A39" t="s">
        <v>605</v>
      </c>
    </row>
    <row r="40" spans="1:3" x14ac:dyDescent="0.35">
      <c r="A40" t="s">
        <v>541</v>
      </c>
    </row>
    <row r="42" spans="1:3" x14ac:dyDescent="0.35">
      <c r="A42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19"/>
  <sheetViews>
    <sheetView workbookViewId="0">
      <selection activeCell="A16" sqref="A16"/>
    </sheetView>
  </sheetViews>
  <sheetFormatPr defaultColWidth="10.90625" defaultRowHeight="14.5" x14ac:dyDescent="0.35"/>
  <cols>
    <col min="1" max="1" width="15.7265625" customWidth="1"/>
    <col min="2" max="2" width="62.7265625" customWidth="1"/>
    <col min="3" max="4" width="55.7265625" customWidth="1"/>
    <col min="5" max="5" width="63.7265625" customWidth="1"/>
  </cols>
  <sheetData>
    <row r="1" spans="1:5" x14ac:dyDescent="0.35">
      <c r="A1" t="s">
        <v>558</v>
      </c>
    </row>
    <row r="3" spans="1:5" x14ac:dyDescent="0.35">
      <c r="A3" s="9" t="s">
        <v>75</v>
      </c>
      <c r="B3" s="8" t="s">
        <v>559</v>
      </c>
      <c r="C3" s="8" t="s">
        <v>560</v>
      </c>
      <c r="D3" s="8" t="s">
        <v>561</v>
      </c>
      <c r="E3" s="10" t="s">
        <v>562</v>
      </c>
    </row>
    <row r="4" spans="1:5" x14ac:dyDescent="0.35">
      <c r="A4" s="2" t="s">
        <v>234</v>
      </c>
      <c r="B4" s="157">
        <v>0.40600000000000003</v>
      </c>
      <c r="C4" s="157">
        <v>0.114</v>
      </c>
      <c r="D4" s="157">
        <v>8.4000000000000005E-2</v>
      </c>
      <c r="E4" s="158">
        <v>0.39600000000000002</v>
      </c>
    </row>
    <row r="5" spans="1:5" x14ac:dyDescent="0.35">
      <c r="A5" s="2" t="s">
        <v>235</v>
      </c>
      <c r="B5" s="157">
        <v>0.51900000000000002</v>
      </c>
      <c r="C5" s="157">
        <v>0.109</v>
      </c>
      <c r="D5" s="157">
        <v>7.3999999999999996E-2</v>
      </c>
      <c r="E5" s="158">
        <v>0.29699999999999999</v>
      </c>
    </row>
    <row r="6" spans="1:5" x14ac:dyDescent="0.35">
      <c r="A6" s="2" t="s">
        <v>236</v>
      </c>
      <c r="B6" s="157">
        <v>0.53200000000000003</v>
      </c>
      <c r="C6" s="157">
        <v>9.8000000000000004E-2</v>
      </c>
      <c r="D6" s="157">
        <v>6.5000000000000002E-2</v>
      </c>
      <c r="E6" s="158">
        <v>0.30499999999999999</v>
      </c>
    </row>
    <row r="7" spans="1:5" x14ac:dyDescent="0.35">
      <c r="A7" s="2" t="s">
        <v>237</v>
      </c>
      <c r="B7" s="157">
        <v>0.54500000000000004</v>
      </c>
      <c r="C7" s="157">
        <v>9.1999999999999998E-2</v>
      </c>
      <c r="D7" s="157">
        <v>5.8000000000000003E-2</v>
      </c>
      <c r="E7" s="158">
        <v>0.30499999999999999</v>
      </c>
    </row>
    <row r="8" spans="1:5" x14ac:dyDescent="0.35">
      <c r="A8" s="2" t="s">
        <v>238</v>
      </c>
      <c r="B8" s="157">
        <v>0.54600000000000004</v>
      </c>
      <c r="C8" s="157">
        <v>8.5000000000000006E-2</v>
      </c>
      <c r="D8" s="157">
        <v>5.2999999999999999E-2</v>
      </c>
      <c r="E8" s="158">
        <v>0.317</v>
      </c>
    </row>
    <row r="9" spans="1:5" x14ac:dyDescent="0.35">
      <c r="A9" s="2" t="s">
        <v>239</v>
      </c>
      <c r="B9" s="157">
        <v>0.53400000000000003</v>
      </c>
      <c r="C9" s="157">
        <v>7.4999999999999997E-2</v>
      </c>
      <c r="D9" s="157">
        <v>0.05</v>
      </c>
      <c r="E9" s="158">
        <v>0.34200000000000003</v>
      </c>
    </row>
    <row r="10" spans="1:5" x14ac:dyDescent="0.35">
      <c r="A10" s="2" t="s">
        <v>240</v>
      </c>
      <c r="B10" s="157">
        <v>0.52500000000000002</v>
      </c>
      <c r="C10" s="157">
        <v>7.6999999999999999E-2</v>
      </c>
      <c r="D10" s="157">
        <v>5.0999999999999997E-2</v>
      </c>
      <c r="E10" s="158">
        <v>0.34699999999999998</v>
      </c>
    </row>
    <row r="11" spans="1:5" x14ac:dyDescent="0.35">
      <c r="A11" s="2" t="s">
        <v>241</v>
      </c>
      <c r="B11" s="157">
        <v>0.51500000000000001</v>
      </c>
      <c r="C11" s="157">
        <v>7.9000000000000001E-2</v>
      </c>
      <c r="D11" s="157">
        <v>5.5E-2</v>
      </c>
      <c r="E11" s="158">
        <v>0.35199999999999998</v>
      </c>
    </row>
    <row r="12" spans="1:5" x14ac:dyDescent="0.35">
      <c r="A12" s="12" t="s">
        <v>549</v>
      </c>
      <c r="B12" s="159">
        <v>0.51900000000000002</v>
      </c>
      <c r="C12" s="159">
        <v>9.5000000000000001E-2</v>
      </c>
      <c r="D12" s="159">
        <v>6.4000000000000001E-2</v>
      </c>
      <c r="E12" s="160">
        <v>0.32200000000000001</v>
      </c>
    </row>
    <row r="14" spans="1:5" x14ac:dyDescent="0.35">
      <c r="A14" t="s">
        <v>73</v>
      </c>
    </row>
    <row r="16" spans="1:5" x14ac:dyDescent="0.35">
      <c r="A16" t="s">
        <v>605</v>
      </c>
    </row>
    <row r="17" spans="1:1" x14ac:dyDescent="0.35">
      <c r="A17" t="s">
        <v>541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9"/>
  <sheetViews>
    <sheetView workbookViewId="0"/>
  </sheetViews>
  <sheetFormatPr defaultColWidth="10.90625" defaultRowHeight="14.5" x14ac:dyDescent="0.35"/>
  <cols>
    <col min="1" max="1" width="17.7265625" customWidth="1"/>
    <col min="2" max="2" width="18.7265625" customWidth="1"/>
    <col min="3" max="4" width="42.7265625" customWidth="1"/>
  </cols>
  <sheetData>
    <row r="1" spans="1:4" x14ac:dyDescent="0.35">
      <c r="A1" t="s">
        <v>55</v>
      </c>
    </row>
    <row r="3" spans="1:4" x14ac:dyDescent="0.35">
      <c r="A3" s="9" t="s">
        <v>5</v>
      </c>
      <c r="B3" s="8" t="s">
        <v>6</v>
      </c>
      <c r="C3" s="8" t="s">
        <v>8</v>
      </c>
      <c r="D3" s="10" t="s">
        <v>7</v>
      </c>
    </row>
    <row r="4" spans="1:4" x14ac:dyDescent="0.35">
      <c r="A4" s="2" t="s">
        <v>30</v>
      </c>
      <c r="B4" s="29">
        <v>8.7999999999999995E-2</v>
      </c>
      <c r="C4" s="29">
        <v>9.9000000000000005E-2</v>
      </c>
      <c r="D4" s="30">
        <v>7.8E-2</v>
      </c>
    </row>
    <row r="5" spans="1:4" x14ac:dyDescent="0.35">
      <c r="A5" s="2" t="s">
        <v>40</v>
      </c>
      <c r="B5" s="29">
        <v>8.5000000000000006E-2</v>
      </c>
      <c r="C5" s="29">
        <v>9.0999999999999998E-2</v>
      </c>
      <c r="D5" s="30">
        <v>7.9000000000000001E-2</v>
      </c>
    </row>
    <row r="6" spans="1:4" x14ac:dyDescent="0.35">
      <c r="A6" s="2" t="s">
        <v>39</v>
      </c>
      <c r="B6" s="29">
        <v>7.4999999999999997E-2</v>
      </c>
      <c r="C6" s="29">
        <v>8.4000000000000005E-2</v>
      </c>
      <c r="D6" s="30">
        <v>6.7000000000000004E-2</v>
      </c>
    </row>
    <row r="7" spans="1:4" x14ac:dyDescent="0.35">
      <c r="A7" s="2" t="s">
        <v>21</v>
      </c>
      <c r="B7" s="29">
        <v>7.3999999999999996E-2</v>
      </c>
      <c r="C7" s="29">
        <v>8.4000000000000005E-2</v>
      </c>
      <c r="D7" s="30">
        <v>6.5000000000000002E-2</v>
      </c>
    </row>
    <row r="8" spans="1:4" x14ac:dyDescent="0.35">
      <c r="A8" s="2" t="s">
        <v>23</v>
      </c>
      <c r="B8" s="29">
        <v>7.2999999999999995E-2</v>
      </c>
      <c r="C8" s="29">
        <v>8.2000000000000003E-2</v>
      </c>
      <c r="D8" s="30">
        <v>6.5000000000000002E-2</v>
      </c>
    </row>
    <row r="9" spans="1:4" x14ac:dyDescent="0.35">
      <c r="A9" s="2" t="s">
        <v>33</v>
      </c>
      <c r="B9" s="29">
        <v>6.9000000000000006E-2</v>
      </c>
      <c r="C9" s="29">
        <v>7.8E-2</v>
      </c>
      <c r="D9" s="30">
        <v>6.2E-2</v>
      </c>
    </row>
    <row r="10" spans="1:4" x14ac:dyDescent="0.35">
      <c r="A10" s="2" t="s">
        <v>38</v>
      </c>
      <c r="B10" s="29">
        <v>6.6000000000000003E-2</v>
      </c>
      <c r="C10" s="29">
        <v>7.2999999999999995E-2</v>
      </c>
      <c r="D10" s="30">
        <v>0.06</v>
      </c>
    </row>
    <row r="11" spans="1:4" x14ac:dyDescent="0.35">
      <c r="A11" s="2" t="s">
        <v>28</v>
      </c>
      <c r="B11" s="29">
        <v>6.3E-2</v>
      </c>
      <c r="C11" s="29">
        <v>7.0999999999999994E-2</v>
      </c>
      <c r="D11" s="30">
        <v>5.6000000000000001E-2</v>
      </c>
    </row>
    <row r="12" spans="1:4" x14ac:dyDescent="0.35">
      <c r="A12" s="2" t="s">
        <v>20</v>
      </c>
      <c r="B12" s="29">
        <v>0.06</v>
      </c>
      <c r="C12" s="29">
        <v>6.6000000000000003E-2</v>
      </c>
      <c r="D12" s="30">
        <v>5.5E-2</v>
      </c>
    </row>
    <row r="13" spans="1:4" x14ac:dyDescent="0.35">
      <c r="A13" s="2" t="s">
        <v>10</v>
      </c>
      <c r="B13" s="29">
        <v>5.8000000000000003E-2</v>
      </c>
      <c r="C13" s="29">
        <v>6.7000000000000004E-2</v>
      </c>
      <c r="D13" s="30">
        <v>4.9000000000000002E-2</v>
      </c>
    </row>
    <row r="14" spans="1:4" x14ac:dyDescent="0.35">
      <c r="A14" s="2" t="s">
        <v>19</v>
      </c>
      <c r="B14" s="29">
        <v>5.8000000000000003E-2</v>
      </c>
      <c r="C14" s="29">
        <v>6.4000000000000001E-2</v>
      </c>
      <c r="D14" s="30">
        <v>5.1999999999999998E-2</v>
      </c>
    </row>
    <row r="15" spans="1:4" x14ac:dyDescent="0.35">
      <c r="A15" s="2" t="s">
        <v>27</v>
      </c>
      <c r="B15" s="29">
        <v>5.6000000000000001E-2</v>
      </c>
      <c r="C15" s="29">
        <v>7.1999999999999995E-2</v>
      </c>
      <c r="D15" s="30">
        <v>4.3999999999999997E-2</v>
      </c>
    </row>
    <row r="16" spans="1:4" x14ac:dyDescent="0.35">
      <c r="A16" s="2" t="s">
        <v>37</v>
      </c>
      <c r="B16" s="29">
        <v>5.6000000000000001E-2</v>
      </c>
      <c r="C16" s="29">
        <v>6.3E-2</v>
      </c>
      <c r="D16" s="30">
        <v>5.0999999999999997E-2</v>
      </c>
    </row>
    <row r="17" spans="1:4" x14ac:dyDescent="0.35">
      <c r="A17" s="2" t="s">
        <v>17</v>
      </c>
      <c r="B17" s="29">
        <v>5.2999999999999999E-2</v>
      </c>
      <c r="C17" s="29">
        <v>5.8999999999999997E-2</v>
      </c>
      <c r="D17" s="30">
        <v>4.7E-2</v>
      </c>
    </row>
    <row r="18" spans="1:4" x14ac:dyDescent="0.35">
      <c r="A18" s="2" t="s">
        <v>15</v>
      </c>
      <c r="B18" s="29">
        <v>0.05</v>
      </c>
      <c r="C18" s="29">
        <v>5.6000000000000001E-2</v>
      </c>
      <c r="D18" s="30">
        <v>4.3999999999999997E-2</v>
      </c>
    </row>
    <row r="19" spans="1:4" x14ac:dyDescent="0.35">
      <c r="A19" s="2" t="s">
        <v>24</v>
      </c>
      <c r="B19" s="29">
        <v>4.9000000000000002E-2</v>
      </c>
      <c r="C19" s="29">
        <v>5.5E-2</v>
      </c>
      <c r="D19" s="30">
        <v>4.3999999999999997E-2</v>
      </c>
    </row>
    <row r="20" spans="1:4" x14ac:dyDescent="0.35">
      <c r="A20" s="2" t="s">
        <v>14</v>
      </c>
      <c r="B20" s="29">
        <v>4.9000000000000002E-2</v>
      </c>
      <c r="C20" s="29">
        <v>6.0999999999999999E-2</v>
      </c>
      <c r="D20" s="30">
        <v>3.9E-2</v>
      </c>
    </row>
    <row r="21" spans="1:4" x14ac:dyDescent="0.35">
      <c r="A21" s="2" t="s">
        <v>13</v>
      </c>
      <c r="B21" s="29">
        <v>4.8000000000000001E-2</v>
      </c>
      <c r="C21" s="29">
        <v>5.6000000000000001E-2</v>
      </c>
      <c r="D21" s="30">
        <v>4.2000000000000003E-2</v>
      </c>
    </row>
    <row r="22" spans="1:4" x14ac:dyDescent="0.35">
      <c r="A22" s="2" t="s">
        <v>22</v>
      </c>
      <c r="B22" s="29">
        <v>4.7E-2</v>
      </c>
      <c r="C22" s="29">
        <v>5.3999999999999999E-2</v>
      </c>
      <c r="D22" s="30">
        <v>4.1000000000000002E-2</v>
      </c>
    </row>
    <row r="23" spans="1:4" x14ac:dyDescent="0.35">
      <c r="A23" s="2" t="s">
        <v>26</v>
      </c>
      <c r="B23" s="29">
        <v>4.5999999999999999E-2</v>
      </c>
      <c r="C23" s="29">
        <v>5.2999999999999999E-2</v>
      </c>
      <c r="D23" s="30">
        <v>4.1000000000000002E-2</v>
      </c>
    </row>
    <row r="24" spans="1:4" x14ac:dyDescent="0.35">
      <c r="A24" s="2" t="s">
        <v>16</v>
      </c>
      <c r="B24" s="29">
        <v>4.5999999999999999E-2</v>
      </c>
      <c r="C24" s="29">
        <v>5.2999999999999999E-2</v>
      </c>
      <c r="D24" s="30">
        <v>0.04</v>
      </c>
    </row>
    <row r="25" spans="1:4" x14ac:dyDescent="0.35">
      <c r="A25" s="2" t="s">
        <v>31</v>
      </c>
      <c r="B25" s="29">
        <v>4.4999999999999998E-2</v>
      </c>
      <c r="C25" s="29">
        <v>5.0999999999999997E-2</v>
      </c>
      <c r="D25" s="30">
        <v>0.04</v>
      </c>
    </row>
    <row r="26" spans="1:4" x14ac:dyDescent="0.35">
      <c r="A26" s="2" t="s">
        <v>11</v>
      </c>
      <c r="B26" s="29">
        <v>4.2999999999999997E-2</v>
      </c>
      <c r="C26" s="29">
        <v>0.05</v>
      </c>
      <c r="D26" s="30">
        <v>3.7999999999999999E-2</v>
      </c>
    </row>
    <row r="27" spans="1:4" x14ac:dyDescent="0.35">
      <c r="A27" s="2" t="s">
        <v>36</v>
      </c>
      <c r="B27" s="29">
        <v>4.2000000000000003E-2</v>
      </c>
      <c r="C27" s="29">
        <v>4.8000000000000001E-2</v>
      </c>
      <c r="D27" s="30">
        <v>3.5999999999999997E-2</v>
      </c>
    </row>
    <row r="28" spans="1:4" x14ac:dyDescent="0.35">
      <c r="A28" s="2" t="s">
        <v>32</v>
      </c>
      <c r="B28" s="29">
        <v>4.1000000000000002E-2</v>
      </c>
      <c r="C28" s="29">
        <v>4.7E-2</v>
      </c>
      <c r="D28" s="30">
        <v>3.6999999999999998E-2</v>
      </c>
    </row>
    <row r="29" spans="1:4" x14ac:dyDescent="0.35">
      <c r="A29" s="2" t="s">
        <v>18</v>
      </c>
      <c r="B29" s="29">
        <v>3.9E-2</v>
      </c>
      <c r="C29" s="29">
        <v>4.3999999999999997E-2</v>
      </c>
      <c r="D29" s="30">
        <v>3.5000000000000003E-2</v>
      </c>
    </row>
    <row r="30" spans="1:4" x14ac:dyDescent="0.35">
      <c r="A30" s="2" t="s">
        <v>9</v>
      </c>
      <c r="B30" s="29">
        <v>3.9E-2</v>
      </c>
      <c r="C30" s="29">
        <v>4.4999999999999998E-2</v>
      </c>
      <c r="D30" s="30">
        <v>3.5000000000000003E-2</v>
      </c>
    </row>
    <row r="31" spans="1:4" x14ac:dyDescent="0.35">
      <c r="A31" s="2" t="s">
        <v>35</v>
      </c>
      <c r="B31" s="29">
        <v>3.9E-2</v>
      </c>
      <c r="C31" s="29">
        <v>4.8000000000000001E-2</v>
      </c>
      <c r="D31" s="30">
        <v>3.2000000000000001E-2</v>
      </c>
    </row>
    <row r="32" spans="1:4" x14ac:dyDescent="0.35">
      <c r="A32" s="2" t="s">
        <v>25</v>
      </c>
      <c r="B32" s="29">
        <v>3.6999999999999998E-2</v>
      </c>
      <c r="C32" s="29">
        <v>4.2000000000000003E-2</v>
      </c>
      <c r="D32" s="30">
        <v>3.3000000000000002E-2</v>
      </c>
    </row>
    <row r="33" spans="1:4" x14ac:dyDescent="0.35">
      <c r="A33" s="2" t="s">
        <v>29</v>
      </c>
      <c r="B33" s="29">
        <v>3.5999999999999997E-2</v>
      </c>
      <c r="C33" s="29">
        <v>4.2000000000000003E-2</v>
      </c>
      <c r="D33" s="30">
        <v>3.2000000000000001E-2</v>
      </c>
    </row>
    <row r="34" spans="1:4" x14ac:dyDescent="0.35">
      <c r="A34" s="2" t="s">
        <v>12</v>
      </c>
      <c r="B34" s="29">
        <v>3.2000000000000001E-2</v>
      </c>
      <c r="C34" s="29">
        <v>3.6999999999999998E-2</v>
      </c>
      <c r="D34" s="30">
        <v>2.7E-2</v>
      </c>
    </row>
    <row r="35" spans="1:4" x14ac:dyDescent="0.35">
      <c r="A35" s="12" t="s">
        <v>34</v>
      </c>
      <c r="B35" s="31">
        <v>3.1E-2</v>
      </c>
      <c r="C35" s="31">
        <v>3.5999999999999997E-2</v>
      </c>
      <c r="D35" s="32">
        <v>2.7E-2</v>
      </c>
    </row>
    <row r="37" spans="1:4" x14ac:dyDescent="0.35">
      <c r="A37" t="s">
        <v>42</v>
      </c>
    </row>
    <row r="39" spans="1:4" x14ac:dyDescent="0.35">
      <c r="A3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B26"/>
  <sheetViews>
    <sheetView workbookViewId="0"/>
  </sheetViews>
  <sheetFormatPr defaultColWidth="10.90625" defaultRowHeight="14.5" x14ac:dyDescent="0.35"/>
  <cols>
    <col min="1" max="1" width="21.7265625" customWidth="1"/>
    <col min="2" max="2" width="9.7265625" customWidth="1"/>
  </cols>
  <sheetData>
    <row r="1" spans="1:2" x14ac:dyDescent="0.35">
      <c r="A1" t="s">
        <v>563</v>
      </c>
    </row>
    <row r="3" spans="1:2" x14ac:dyDescent="0.35">
      <c r="A3" s="9" t="s">
        <v>79</v>
      </c>
      <c r="B3" s="10" t="s">
        <v>58</v>
      </c>
    </row>
    <row r="4" spans="1:2" x14ac:dyDescent="0.35">
      <c r="A4" s="2" t="s">
        <v>80</v>
      </c>
      <c r="B4" s="161">
        <v>0.46300000000000002</v>
      </c>
    </row>
    <row r="5" spans="1:2" x14ac:dyDescent="0.35">
      <c r="A5" s="2" t="s">
        <v>81</v>
      </c>
      <c r="B5" s="161">
        <v>0.49399999999999999</v>
      </c>
    </row>
    <row r="6" spans="1:2" x14ac:dyDescent="0.35">
      <c r="A6" s="2" t="s">
        <v>82</v>
      </c>
      <c r="B6" s="161">
        <v>0.48</v>
      </c>
    </row>
    <row r="7" spans="1:2" x14ac:dyDescent="0.35">
      <c r="A7" s="2" t="s">
        <v>83</v>
      </c>
      <c r="B7" s="161">
        <v>0.42899999999999999</v>
      </c>
    </row>
    <row r="8" spans="1:2" x14ac:dyDescent="0.35">
      <c r="A8" s="2" t="s">
        <v>84</v>
      </c>
      <c r="B8" s="161">
        <v>0.47399999999999998</v>
      </c>
    </row>
    <row r="9" spans="1:2" x14ac:dyDescent="0.35">
      <c r="A9" s="2" t="s">
        <v>85</v>
      </c>
      <c r="B9" s="161">
        <v>0.49399999999999999</v>
      </c>
    </row>
    <row r="10" spans="1:2" x14ac:dyDescent="0.35">
      <c r="A10" s="2" t="s">
        <v>86</v>
      </c>
      <c r="B10" s="161">
        <v>0.505</v>
      </c>
    </row>
    <row r="11" spans="1:2" x14ac:dyDescent="0.35">
      <c r="A11" s="2" t="s">
        <v>87</v>
      </c>
      <c r="B11" s="161">
        <v>0.498</v>
      </c>
    </row>
    <row r="12" spans="1:2" x14ac:dyDescent="0.35">
      <c r="A12" s="2" t="s">
        <v>88</v>
      </c>
      <c r="B12" s="161">
        <v>0.45</v>
      </c>
    </row>
    <row r="13" spans="1:2" x14ac:dyDescent="0.35">
      <c r="A13" s="2" t="s">
        <v>89</v>
      </c>
      <c r="B13" s="161">
        <v>0.49199999999999999</v>
      </c>
    </row>
    <row r="14" spans="1:2" x14ac:dyDescent="0.35">
      <c r="A14" s="2" t="s">
        <v>90</v>
      </c>
      <c r="B14" s="161">
        <v>0.498</v>
      </c>
    </row>
    <row r="15" spans="1:2" x14ac:dyDescent="0.35">
      <c r="A15" s="2" t="s">
        <v>91</v>
      </c>
      <c r="B15" s="161">
        <v>0.47599999999999998</v>
      </c>
    </row>
    <row r="16" spans="1:2" x14ac:dyDescent="0.35">
      <c r="A16" s="2" t="s">
        <v>92</v>
      </c>
      <c r="B16" s="161">
        <v>0.44900000000000001</v>
      </c>
    </row>
    <row r="17" spans="1:2" x14ac:dyDescent="0.35">
      <c r="A17" s="2" t="s">
        <v>93</v>
      </c>
      <c r="B17" s="161">
        <v>0.51300000000000001</v>
      </c>
    </row>
    <row r="18" spans="1:2" x14ac:dyDescent="0.35">
      <c r="A18" s="2" t="s">
        <v>94</v>
      </c>
      <c r="B18" s="161">
        <v>0.47699999999999998</v>
      </c>
    </row>
    <row r="19" spans="1:2" x14ac:dyDescent="0.35">
      <c r="A19" s="12" t="s">
        <v>95</v>
      </c>
      <c r="B19" s="162">
        <v>0.47499999999999998</v>
      </c>
    </row>
    <row r="21" spans="1:2" x14ac:dyDescent="0.35">
      <c r="A21" t="s">
        <v>73</v>
      </c>
    </row>
    <row r="23" spans="1:2" x14ac:dyDescent="0.35">
      <c r="A23" t="s">
        <v>605</v>
      </c>
    </row>
    <row r="24" spans="1:2" x14ac:dyDescent="0.35">
      <c r="A24" t="s">
        <v>541</v>
      </c>
    </row>
    <row r="26" spans="1:2" x14ac:dyDescent="0.35">
      <c r="A26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C42"/>
  <sheetViews>
    <sheetView workbookViewId="0">
      <selection activeCell="A39" sqref="A39"/>
    </sheetView>
  </sheetViews>
  <sheetFormatPr defaultColWidth="10.90625" defaultRowHeight="14.5" x14ac:dyDescent="0.35"/>
  <cols>
    <col min="1" max="1" width="10.7265625" customWidth="1"/>
    <col min="2" max="2" width="8.7265625" customWidth="1"/>
    <col min="3" max="3" width="18.7265625" customWidth="1"/>
  </cols>
  <sheetData>
    <row r="1" spans="1:3" x14ac:dyDescent="0.35">
      <c r="A1" t="s">
        <v>565</v>
      </c>
    </row>
    <row r="3" spans="1:3" x14ac:dyDescent="0.35">
      <c r="A3" s="9" t="s">
        <v>566</v>
      </c>
      <c r="B3" s="8" t="s">
        <v>567</v>
      </c>
      <c r="C3" s="10" t="s">
        <v>76</v>
      </c>
    </row>
    <row r="4" spans="1:3" x14ac:dyDescent="0.35">
      <c r="A4" s="2" t="s">
        <v>234</v>
      </c>
      <c r="B4" t="s">
        <v>568</v>
      </c>
      <c r="C4" s="163">
        <v>324</v>
      </c>
    </row>
    <row r="5" spans="1:3" x14ac:dyDescent="0.35">
      <c r="A5" s="2" t="s">
        <v>234</v>
      </c>
      <c r="B5" t="s">
        <v>569</v>
      </c>
      <c r="C5" s="163">
        <v>2105</v>
      </c>
    </row>
    <row r="6" spans="1:3" x14ac:dyDescent="0.35">
      <c r="A6" s="2" t="s">
        <v>234</v>
      </c>
      <c r="B6" t="s">
        <v>570</v>
      </c>
      <c r="C6" s="163">
        <v>2879</v>
      </c>
    </row>
    <row r="7" spans="1:3" x14ac:dyDescent="0.35">
      <c r="A7" s="2" t="s">
        <v>234</v>
      </c>
      <c r="B7" t="s">
        <v>571</v>
      </c>
      <c r="C7" s="163">
        <v>8771</v>
      </c>
    </row>
    <row r="8" spans="1:3" x14ac:dyDescent="0.35">
      <c r="A8" s="2" t="s">
        <v>235</v>
      </c>
      <c r="B8" t="s">
        <v>568</v>
      </c>
      <c r="C8" s="163">
        <v>534</v>
      </c>
    </row>
    <row r="9" spans="1:3" x14ac:dyDescent="0.35">
      <c r="A9" s="2" t="s">
        <v>235</v>
      </c>
      <c r="B9" t="s">
        <v>569</v>
      </c>
      <c r="C9" s="163">
        <v>3495</v>
      </c>
    </row>
    <row r="10" spans="1:3" x14ac:dyDescent="0.35">
      <c r="A10" s="2" t="s">
        <v>235</v>
      </c>
      <c r="B10" t="s">
        <v>570</v>
      </c>
      <c r="C10" s="163">
        <v>5928</v>
      </c>
    </row>
    <row r="11" spans="1:3" x14ac:dyDescent="0.35">
      <c r="A11" s="2" t="s">
        <v>235</v>
      </c>
      <c r="B11" t="s">
        <v>571</v>
      </c>
      <c r="C11" s="163">
        <v>19985</v>
      </c>
    </row>
    <row r="12" spans="1:3" x14ac:dyDescent="0.35">
      <c r="A12" s="2" t="s">
        <v>236</v>
      </c>
      <c r="B12" t="s">
        <v>568</v>
      </c>
      <c r="C12" s="163">
        <v>447</v>
      </c>
    </row>
    <row r="13" spans="1:3" x14ac:dyDescent="0.35">
      <c r="A13" s="2" t="s">
        <v>236</v>
      </c>
      <c r="B13" t="s">
        <v>569</v>
      </c>
      <c r="C13" s="163">
        <v>2540</v>
      </c>
    </row>
    <row r="14" spans="1:3" x14ac:dyDescent="0.35">
      <c r="A14" s="2" t="s">
        <v>236</v>
      </c>
      <c r="B14" t="s">
        <v>570</v>
      </c>
      <c r="C14" s="163">
        <v>3851</v>
      </c>
    </row>
    <row r="15" spans="1:3" x14ac:dyDescent="0.35">
      <c r="A15" s="2" t="s">
        <v>236</v>
      </c>
      <c r="B15" t="s">
        <v>571</v>
      </c>
      <c r="C15" s="163">
        <v>12015</v>
      </c>
    </row>
    <row r="16" spans="1:3" x14ac:dyDescent="0.35">
      <c r="A16" s="2" t="s">
        <v>237</v>
      </c>
      <c r="B16" t="s">
        <v>568</v>
      </c>
      <c r="C16" s="163">
        <v>534</v>
      </c>
    </row>
    <row r="17" spans="1:3" x14ac:dyDescent="0.35">
      <c r="A17" s="2" t="s">
        <v>237</v>
      </c>
      <c r="B17" t="s">
        <v>569</v>
      </c>
      <c r="C17" s="163">
        <v>2298</v>
      </c>
    </row>
    <row r="18" spans="1:3" x14ac:dyDescent="0.35">
      <c r="A18" s="2" t="s">
        <v>237</v>
      </c>
      <c r="B18" t="s">
        <v>570</v>
      </c>
      <c r="C18" s="163">
        <v>3080</v>
      </c>
    </row>
    <row r="19" spans="1:3" x14ac:dyDescent="0.35">
      <c r="A19" s="2" t="s">
        <v>237</v>
      </c>
      <c r="B19" t="s">
        <v>571</v>
      </c>
      <c r="C19" s="163">
        <v>8574</v>
      </c>
    </row>
    <row r="20" spans="1:3" x14ac:dyDescent="0.35">
      <c r="A20" s="2" t="s">
        <v>238</v>
      </c>
      <c r="B20" t="s">
        <v>568</v>
      </c>
      <c r="C20" s="163">
        <v>536</v>
      </c>
    </row>
    <row r="21" spans="1:3" x14ac:dyDescent="0.35">
      <c r="A21" s="2" t="s">
        <v>238</v>
      </c>
      <c r="B21" t="s">
        <v>569</v>
      </c>
      <c r="C21" s="163">
        <v>1957</v>
      </c>
    </row>
    <row r="22" spans="1:3" x14ac:dyDescent="0.35">
      <c r="A22" s="2" t="s">
        <v>238</v>
      </c>
      <c r="B22" t="s">
        <v>570</v>
      </c>
      <c r="C22" s="163">
        <v>2633</v>
      </c>
    </row>
    <row r="23" spans="1:3" x14ac:dyDescent="0.35">
      <c r="A23" s="2" t="s">
        <v>238</v>
      </c>
      <c r="B23" t="s">
        <v>571</v>
      </c>
      <c r="C23" s="163">
        <v>6340</v>
      </c>
    </row>
    <row r="24" spans="1:3" x14ac:dyDescent="0.35">
      <c r="A24" s="2" t="s">
        <v>239</v>
      </c>
      <c r="B24" t="s">
        <v>568</v>
      </c>
      <c r="C24" s="163">
        <v>531</v>
      </c>
    </row>
    <row r="25" spans="1:3" x14ac:dyDescent="0.35">
      <c r="A25" s="2" t="s">
        <v>239</v>
      </c>
      <c r="B25" t="s">
        <v>569</v>
      </c>
      <c r="C25" s="163">
        <v>2393</v>
      </c>
    </row>
    <row r="26" spans="1:3" x14ac:dyDescent="0.35">
      <c r="A26" s="2" t="s">
        <v>239</v>
      </c>
      <c r="B26" t="s">
        <v>570</v>
      </c>
      <c r="C26" s="163">
        <v>3351</v>
      </c>
    </row>
    <row r="27" spans="1:3" x14ac:dyDescent="0.35">
      <c r="A27" s="2" t="s">
        <v>239</v>
      </c>
      <c r="B27" t="s">
        <v>571</v>
      </c>
      <c r="C27" s="163">
        <v>6674</v>
      </c>
    </row>
    <row r="28" spans="1:3" x14ac:dyDescent="0.35">
      <c r="A28" s="2" t="s">
        <v>240</v>
      </c>
      <c r="B28" t="s">
        <v>568</v>
      </c>
      <c r="C28" s="163">
        <v>429</v>
      </c>
    </row>
    <row r="29" spans="1:3" x14ac:dyDescent="0.35">
      <c r="A29" s="2" t="s">
        <v>240</v>
      </c>
      <c r="B29" t="s">
        <v>569</v>
      </c>
      <c r="C29" s="163">
        <v>1659</v>
      </c>
    </row>
    <row r="30" spans="1:3" x14ac:dyDescent="0.35">
      <c r="A30" s="2" t="s">
        <v>240</v>
      </c>
      <c r="B30" t="s">
        <v>570</v>
      </c>
      <c r="C30" s="163">
        <v>2356</v>
      </c>
    </row>
    <row r="31" spans="1:3" x14ac:dyDescent="0.35">
      <c r="A31" s="2" t="s">
        <v>240</v>
      </c>
      <c r="B31" t="s">
        <v>571</v>
      </c>
      <c r="C31" s="163">
        <v>4075</v>
      </c>
    </row>
    <row r="32" spans="1:3" x14ac:dyDescent="0.35">
      <c r="A32" s="2" t="s">
        <v>241</v>
      </c>
      <c r="B32" t="s">
        <v>568</v>
      </c>
      <c r="C32" s="163">
        <v>183</v>
      </c>
    </row>
    <row r="33" spans="1:3" x14ac:dyDescent="0.35">
      <c r="A33" s="2" t="s">
        <v>241</v>
      </c>
      <c r="B33" t="s">
        <v>569</v>
      </c>
      <c r="C33" s="163">
        <v>662</v>
      </c>
    </row>
    <row r="34" spans="1:3" x14ac:dyDescent="0.35">
      <c r="A34" s="2" t="s">
        <v>241</v>
      </c>
      <c r="B34" t="s">
        <v>570</v>
      </c>
      <c r="C34" s="163">
        <v>1026</v>
      </c>
    </row>
    <row r="35" spans="1:3" x14ac:dyDescent="0.35">
      <c r="A35" s="12" t="s">
        <v>241</v>
      </c>
      <c r="B35" s="14" t="s">
        <v>571</v>
      </c>
      <c r="C35" s="164">
        <v>1356</v>
      </c>
    </row>
    <row r="37" spans="1:3" x14ac:dyDescent="0.35">
      <c r="A37" t="s">
        <v>73</v>
      </c>
    </row>
    <row r="39" spans="1:3" x14ac:dyDescent="0.35">
      <c r="A39" t="s">
        <v>605</v>
      </c>
    </row>
    <row r="40" spans="1:3" x14ac:dyDescent="0.35">
      <c r="A40" t="s">
        <v>541</v>
      </c>
    </row>
    <row r="42" spans="1:3" x14ac:dyDescent="0.35">
      <c r="A42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E19"/>
  <sheetViews>
    <sheetView workbookViewId="0">
      <selection activeCell="D13" sqref="D13"/>
    </sheetView>
  </sheetViews>
  <sheetFormatPr defaultColWidth="10.90625" defaultRowHeight="14.5" x14ac:dyDescent="0.35"/>
  <cols>
    <col min="1" max="1" width="15.7265625" customWidth="1"/>
    <col min="2" max="2" width="11.7265625" customWidth="1"/>
    <col min="3" max="4" width="12.7265625" customWidth="1"/>
    <col min="5" max="5" width="10.7265625" customWidth="1"/>
  </cols>
  <sheetData>
    <row r="1" spans="1:5" x14ac:dyDescent="0.35">
      <c r="A1" t="s">
        <v>573</v>
      </c>
    </row>
    <row r="3" spans="1:5" x14ac:dyDescent="0.35">
      <c r="A3" s="9" t="s">
        <v>75</v>
      </c>
      <c r="B3" s="8" t="s">
        <v>574</v>
      </c>
      <c r="C3" s="8" t="s">
        <v>575</v>
      </c>
      <c r="D3" s="8" t="s">
        <v>576</v>
      </c>
      <c r="E3" s="10" t="s">
        <v>577</v>
      </c>
    </row>
    <row r="4" spans="1:5" x14ac:dyDescent="0.35">
      <c r="A4" s="2" t="s">
        <v>234</v>
      </c>
      <c r="B4" s="165">
        <v>2.3E-2</v>
      </c>
      <c r="C4" s="165">
        <v>0.15</v>
      </c>
      <c r="D4" s="165">
        <v>0.20399999999999999</v>
      </c>
      <c r="E4" s="166">
        <v>0.623</v>
      </c>
    </row>
    <row r="5" spans="1:5" x14ac:dyDescent="0.35">
      <c r="A5" s="2" t="s">
        <v>235</v>
      </c>
      <c r="B5" s="165">
        <v>1.7999999999999999E-2</v>
      </c>
      <c r="C5" s="165">
        <v>0.11700000000000001</v>
      </c>
      <c r="D5" s="165">
        <v>0.19800000000000001</v>
      </c>
      <c r="E5" s="166">
        <v>0.66700000000000004</v>
      </c>
    </row>
    <row r="6" spans="1:5" x14ac:dyDescent="0.35">
      <c r="A6" s="2" t="s">
        <v>236</v>
      </c>
      <c r="B6" s="165">
        <v>2.4E-2</v>
      </c>
      <c r="C6" s="165">
        <v>0.13500000000000001</v>
      </c>
      <c r="D6" s="165">
        <v>0.20399999999999999</v>
      </c>
      <c r="E6" s="166">
        <v>0.63700000000000001</v>
      </c>
    </row>
    <row r="7" spans="1:5" x14ac:dyDescent="0.35">
      <c r="A7" s="2" t="s">
        <v>237</v>
      </c>
      <c r="B7" s="165">
        <v>3.6999999999999998E-2</v>
      </c>
      <c r="C7" s="165">
        <v>0.159</v>
      </c>
      <c r="D7" s="165">
        <v>0.21299999999999999</v>
      </c>
      <c r="E7" s="166">
        <v>0.59199999999999997</v>
      </c>
    </row>
    <row r="8" spans="1:5" x14ac:dyDescent="0.35">
      <c r="A8" s="2" t="s">
        <v>238</v>
      </c>
      <c r="B8" s="165">
        <v>4.7E-2</v>
      </c>
      <c r="C8" s="165">
        <v>0.17100000000000001</v>
      </c>
      <c r="D8" s="165">
        <v>0.23</v>
      </c>
      <c r="E8" s="166">
        <v>0.55300000000000005</v>
      </c>
    </row>
    <row r="9" spans="1:5" x14ac:dyDescent="0.35">
      <c r="A9" s="2" t="s">
        <v>239</v>
      </c>
      <c r="B9" s="165">
        <v>4.1000000000000002E-2</v>
      </c>
      <c r="C9" s="165">
        <v>0.185</v>
      </c>
      <c r="D9" s="165">
        <v>0.25900000000000001</v>
      </c>
      <c r="E9" s="166">
        <v>0.51500000000000001</v>
      </c>
    </row>
    <row r="10" spans="1:5" x14ac:dyDescent="0.35">
      <c r="A10" s="2" t="s">
        <v>240</v>
      </c>
      <c r="B10" s="165">
        <v>0.05</v>
      </c>
      <c r="C10" s="165">
        <v>0.19500000000000001</v>
      </c>
      <c r="D10" s="165">
        <v>0.27700000000000002</v>
      </c>
      <c r="E10" s="166">
        <v>0.47799999999999998</v>
      </c>
    </row>
    <row r="11" spans="1:5" x14ac:dyDescent="0.35">
      <c r="A11" s="2" t="s">
        <v>241</v>
      </c>
      <c r="B11" s="165">
        <v>5.7000000000000002E-2</v>
      </c>
      <c r="C11" s="165">
        <v>0.20499999999999999</v>
      </c>
      <c r="D11" s="165">
        <v>0.318</v>
      </c>
      <c r="E11" s="166">
        <v>0.42</v>
      </c>
    </row>
    <row r="12" spans="1:5" x14ac:dyDescent="0.35">
      <c r="A12" s="12" t="s">
        <v>549</v>
      </c>
      <c r="B12" s="167">
        <v>3.1E-2</v>
      </c>
      <c r="C12" s="167">
        <v>0.151</v>
      </c>
      <c r="D12" s="167">
        <v>0.221</v>
      </c>
      <c r="E12" s="168">
        <v>0.59699999999999998</v>
      </c>
    </row>
    <row r="14" spans="1:5" x14ac:dyDescent="0.35">
      <c r="A14" t="s">
        <v>73</v>
      </c>
    </row>
    <row r="16" spans="1:5" x14ac:dyDescent="0.35">
      <c r="A16" t="s">
        <v>605</v>
      </c>
    </row>
    <row r="17" spans="1:1" x14ac:dyDescent="0.35">
      <c r="A17" t="s">
        <v>541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B19"/>
  <sheetViews>
    <sheetView workbookViewId="0"/>
  </sheetViews>
  <sheetFormatPr defaultColWidth="10.90625" defaultRowHeight="14.5" x14ac:dyDescent="0.35"/>
  <cols>
    <col min="1" max="1" width="6.7265625" customWidth="1"/>
    <col min="2" max="2" width="20.7265625" customWidth="1"/>
  </cols>
  <sheetData>
    <row r="1" spans="1:2" x14ac:dyDescent="0.35">
      <c r="A1" t="s">
        <v>578</v>
      </c>
    </row>
    <row r="3" spans="1:2" x14ac:dyDescent="0.35">
      <c r="A3" s="9" t="s">
        <v>4</v>
      </c>
      <c r="B3" s="10" t="s">
        <v>579</v>
      </c>
    </row>
    <row r="4" spans="1:2" x14ac:dyDescent="0.35">
      <c r="A4" s="2">
        <v>2013</v>
      </c>
      <c r="B4" s="169">
        <v>289810</v>
      </c>
    </row>
    <row r="5" spans="1:2" x14ac:dyDescent="0.35">
      <c r="A5" s="2">
        <v>2014</v>
      </c>
      <c r="B5" s="169">
        <v>287629</v>
      </c>
    </row>
    <row r="6" spans="1:2" x14ac:dyDescent="0.35">
      <c r="A6" s="2">
        <v>2015</v>
      </c>
      <c r="B6" s="169">
        <v>306148</v>
      </c>
    </row>
    <row r="7" spans="1:2" x14ac:dyDescent="0.35">
      <c r="A7" s="2">
        <v>2016</v>
      </c>
      <c r="B7" s="169">
        <v>312858</v>
      </c>
    </row>
    <row r="8" spans="1:2" x14ac:dyDescent="0.35">
      <c r="A8" s="2">
        <v>2017</v>
      </c>
      <c r="B8" s="169">
        <v>312030</v>
      </c>
    </row>
    <row r="9" spans="1:2" x14ac:dyDescent="0.35">
      <c r="A9" s="2">
        <v>2018</v>
      </c>
      <c r="B9" s="169">
        <v>300140</v>
      </c>
    </row>
    <row r="10" spans="1:2" x14ac:dyDescent="0.35">
      <c r="A10" s="2">
        <v>2019</v>
      </c>
      <c r="B10" s="169">
        <v>317969</v>
      </c>
    </row>
    <row r="11" spans="1:2" x14ac:dyDescent="0.35">
      <c r="A11" s="2">
        <v>2020</v>
      </c>
      <c r="B11" s="169">
        <v>385833</v>
      </c>
    </row>
    <row r="12" spans="1:2" x14ac:dyDescent="0.35">
      <c r="A12" s="2">
        <v>2021</v>
      </c>
      <c r="B12" s="169">
        <v>363038</v>
      </c>
    </row>
    <row r="13" spans="1:2" x14ac:dyDescent="0.35">
      <c r="A13" s="2">
        <v>2022</v>
      </c>
      <c r="B13" s="169">
        <v>347889</v>
      </c>
    </row>
    <row r="14" spans="1:2" x14ac:dyDescent="0.35">
      <c r="A14" s="2">
        <v>2023</v>
      </c>
      <c r="B14" s="169">
        <v>373667</v>
      </c>
    </row>
    <row r="15" spans="1:2" x14ac:dyDescent="0.35">
      <c r="A15" s="12">
        <v>2024</v>
      </c>
      <c r="B15" s="170">
        <v>418278</v>
      </c>
    </row>
    <row r="17" spans="1:1" x14ac:dyDescent="0.35">
      <c r="A17" t="s">
        <v>581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B19"/>
  <sheetViews>
    <sheetView workbookViewId="0"/>
  </sheetViews>
  <sheetFormatPr defaultColWidth="10.90625" defaultRowHeight="14.5" x14ac:dyDescent="0.35"/>
  <cols>
    <col min="1" max="1" width="6.7265625" customWidth="1"/>
    <col min="2" max="2" width="12.7265625" customWidth="1"/>
  </cols>
  <sheetData>
    <row r="1" spans="1:2" x14ac:dyDescent="0.35">
      <c r="A1" t="s">
        <v>582</v>
      </c>
    </row>
    <row r="3" spans="1:2" x14ac:dyDescent="0.35">
      <c r="A3" s="9" t="s">
        <v>4</v>
      </c>
      <c r="B3" s="10" t="s">
        <v>583</v>
      </c>
    </row>
    <row r="4" spans="1:2" x14ac:dyDescent="0.35">
      <c r="A4" s="2">
        <v>2013</v>
      </c>
      <c r="B4" s="171">
        <v>5388631</v>
      </c>
    </row>
    <row r="5" spans="1:2" x14ac:dyDescent="0.35">
      <c r="A5" s="2">
        <v>2014</v>
      </c>
      <c r="B5" s="171">
        <v>5332732</v>
      </c>
    </row>
    <row r="6" spans="1:2" x14ac:dyDescent="0.35">
      <c r="A6" s="2">
        <v>2015</v>
      </c>
      <c r="B6" s="171">
        <v>5754584</v>
      </c>
    </row>
    <row r="7" spans="1:2" x14ac:dyDescent="0.35">
      <c r="A7" s="2">
        <v>2016</v>
      </c>
      <c r="B7" s="171">
        <v>5859609</v>
      </c>
    </row>
    <row r="8" spans="1:2" x14ac:dyDescent="0.35">
      <c r="A8" s="2">
        <v>2017</v>
      </c>
      <c r="B8" s="171">
        <v>5835943</v>
      </c>
    </row>
    <row r="9" spans="1:2" x14ac:dyDescent="0.35">
      <c r="A9" s="2">
        <v>2018</v>
      </c>
      <c r="B9" s="171">
        <v>5657330</v>
      </c>
    </row>
    <row r="10" spans="1:2" x14ac:dyDescent="0.35">
      <c r="A10" s="2">
        <v>2019</v>
      </c>
      <c r="B10" s="171">
        <v>5983413</v>
      </c>
    </row>
    <row r="11" spans="1:2" x14ac:dyDescent="0.35">
      <c r="A11" s="2">
        <v>2020</v>
      </c>
      <c r="B11" s="171">
        <v>7803828</v>
      </c>
    </row>
    <row r="12" spans="1:2" x14ac:dyDescent="0.35">
      <c r="A12" s="2">
        <v>2021</v>
      </c>
      <c r="B12" s="171">
        <v>7330484</v>
      </c>
    </row>
    <row r="13" spans="1:2" x14ac:dyDescent="0.35">
      <c r="A13" s="2">
        <v>2022</v>
      </c>
      <c r="B13" s="171">
        <v>6948078</v>
      </c>
    </row>
    <row r="14" spans="1:2" x14ac:dyDescent="0.35">
      <c r="A14" s="2">
        <v>2023</v>
      </c>
      <c r="B14" s="171">
        <v>7493312</v>
      </c>
    </row>
    <row r="15" spans="1:2" x14ac:dyDescent="0.35">
      <c r="A15" s="12">
        <v>2024</v>
      </c>
      <c r="B15" s="172">
        <v>8541951</v>
      </c>
    </row>
    <row r="17" spans="1:1" x14ac:dyDescent="0.35">
      <c r="A17" t="s">
        <v>581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B19"/>
  <sheetViews>
    <sheetView workbookViewId="0"/>
  </sheetViews>
  <sheetFormatPr defaultColWidth="10.90625" defaultRowHeight="14.5" x14ac:dyDescent="0.35"/>
  <cols>
    <col min="1" max="1" width="6.7265625" customWidth="1"/>
    <col min="2" max="2" width="39.7265625" customWidth="1"/>
  </cols>
  <sheetData>
    <row r="1" spans="1:2" x14ac:dyDescent="0.35">
      <c r="A1" t="s">
        <v>585</v>
      </c>
    </row>
    <row r="3" spans="1:2" x14ac:dyDescent="0.35">
      <c r="A3" s="9" t="s">
        <v>4</v>
      </c>
      <c r="B3" s="10" t="s">
        <v>586</v>
      </c>
    </row>
    <row r="4" spans="1:2" x14ac:dyDescent="0.35">
      <c r="A4" s="2">
        <v>2013</v>
      </c>
      <c r="B4" s="4">
        <v>18.59</v>
      </c>
    </row>
    <row r="5" spans="1:2" x14ac:dyDescent="0.35">
      <c r="A5" s="2">
        <v>2014</v>
      </c>
      <c r="B5" s="4">
        <v>18.54</v>
      </c>
    </row>
    <row r="6" spans="1:2" x14ac:dyDescent="0.35">
      <c r="A6" s="2">
        <v>2015</v>
      </c>
      <c r="B6" s="4">
        <v>18.8</v>
      </c>
    </row>
    <row r="7" spans="1:2" x14ac:dyDescent="0.35">
      <c r="A7" s="2">
        <v>2016</v>
      </c>
      <c r="B7" s="4">
        <v>18.73</v>
      </c>
    </row>
    <row r="8" spans="1:2" x14ac:dyDescent="0.35">
      <c r="A8" s="2">
        <v>2017</v>
      </c>
      <c r="B8" s="4">
        <v>18.7</v>
      </c>
    </row>
    <row r="9" spans="1:2" x14ac:dyDescent="0.35">
      <c r="A9" s="2">
        <v>2018</v>
      </c>
      <c r="B9" s="4">
        <v>18.850000000000001</v>
      </c>
    </row>
    <row r="10" spans="1:2" x14ac:dyDescent="0.35">
      <c r="A10" s="2">
        <v>2019</v>
      </c>
      <c r="B10" s="4">
        <v>18.82</v>
      </c>
    </row>
    <row r="11" spans="1:2" x14ac:dyDescent="0.35">
      <c r="A11" s="2">
        <v>2020</v>
      </c>
      <c r="B11" s="4">
        <v>20.23</v>
      </c>
    </row>
    <row r="12" spans="1:2" x14ac:dyDescent="0.35">
      <c r="A12" s="2">
        <v>2021</v>
      </c>
      <c r="B12" s="4">
        <v>20.190000000000001</v>
      </c>
    </row>
    <row r="13" spans="1:2" x14ac:dyDescent="0.35">
      <c r="A13" s="2">
        <v>2022</v>
      </c>
      <c r="B13" s="4">
        <v>19.97</v>
      </c>
    </row>
    <row r="14" spans="1:2" x14ac:dyDescent="0.35">
      <c r="A14" s="2">
        <v>2023</v>
      </c>
      <c r="B14" s="4">
        <v>20.05</v>
      </c>
    </row>
    <row r="15" spans="1:2" x14ac:dyDescent="0.35">
      <c r="A15" s="12">
        <v>2024</v>
      </c>
      <c r="B15" s="5">
        <v>20.420000000000002</v>
      </c>
    </row>
    <row r="17" spans="1:1" x14ac:dyDescent="0.35">
      <c r="A17" t="s">
        <v>581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C43"/>
  <sheetViews>
    <sheetView workbookViewId="0"/>
  </sheetViews>
  <sheetFormatPr defaultColWidth="10.90625" defaultRowHeight="14.5" x14ac:dyDescent="0.35"/>
  <cols>
    <col min="1" max="1" width="6.7265625" customWidth="1"/>
    <col min="2" max="2" width="41.7265625" customWidth="1"/>
    <col min="3" max="3" width="9.7265625" customWidth="1"/>
  </cols>
  <sheetData>
    <row r="1" spans="1:3" x14ac:dyDescent="0.35">
      <c r="A1" t="s">
        <v>588</v>
      </c>
    </row>
    <row r="3" spans="1:3" x14ac:dyDescent="0.35">
      <c r="A3" s="9" t="s">
        <v>4</v>
      </c>
      <c r="B3" s="8" t="s">
        <v>589</v>
      </c>
      <c r="C3" s="10" t="s">
        <v>58</v>
      </c>
    </row>
    <row r="4" spans="1:3" x14ac:dyDescent="0.35">
      <c r="A4" s="2">
        <v>2013</v>
      </c>
      <c r="B4" t="s">
        <v>590</v>
      </c>
      <c r="C4" s="173">
        <v>8.1000000000000003E-2</v>
      </c>
    </row>
    <row r="5" spans="1:3" x14ac:dyDescent="0.35">
      <c r="A5" s="2">
        <v>2013</v>
      </c>
      <c r="B5" t="s">
        <v>591</v>
      </c>
      <c r="C5" s="173">
        <v>2.1999999999999999E-2</v>
      </c>
    </row>
    <row r="6" spans="1:3" x14ac:dyDescent="0.35">
      <c r="A6" s="2">
        <v>2013</v>
      </c>
      <c r="B6" t="s">
        <v>592</v>
      </c>
      <c r="C6" s="173">
        <v>3.0000000000000001E-3</v>
      </c>
    </row>
    <row r="7" spans="1:3" x14ac:dyDescent="0.35">
      <c r="A7" s="2">
        <v>2014</v>
      </c>
      <c r="B7" t="s">
        <v>590</v>
      </c>
      <c r="C7" s="173">
        <v>7.8E-2</v>
      </c>
    </row>
    <row r="8" spans="1:3" x14ac:dyDescent="0.35">
      <c r="A8" s="2">
        <v>2014</v>
      </c>
      <c r="B8" t="s">
        <v>591</v>
      </c>
      <c r="C8" s="173">
        <v>2.1000000000000001E-2</v>
      </c>
    </row>
    <row r="9" spans="1:3" x14ac:dyDescent="0.35">
      <c r="A9" s="2">
        <v>2014</v>
      </c>
      <c r="B9" t="s">
        <v>592</v>
      </c>
      <c r="C9" s="173">
        <v>3.0000000000000001E-3</v>
      </c>
    </row>
    <row r="10" spans="1:3" x14ac:dyDescent="0.35">
      <c r="A10" s="2">
        <v>2015</v>
      </c>
      <c r="B10" t="s">
        <v>590</v>
      </c>
      <c r="C10" s="173">
        <v>7.8E-2</v>
      </c>
    </row>
    <row r="11" spans="1:3" x14ac:dyDescent="0.35">
      <c r="A11" s="2">
        <v>2015</v>
      </c>
      <c r="B11" t="s">
        <v>591</v>
      </c>
      <c r="C11" s="173">
        <v>2.1000000000000001E-2</v>
      </c>
    </row>
    <row r="12" spans="1:3" x14ac:dyDescent="0.35">
      <c r="A12" s="2">
        <v>2015</v>
      </c>
      <c r="B12" t="s">
        <v>592</v>
      </c>
      <c r="C12" s="173">
        <v>3.0000000000000001E-3</v>
      </c>
    </row>
    <row r="13" spans="1:3" x14ac:dyDescent="0.35">
      <c r="A13" s="2">
        <v>2016</v>
      </c>
      <c r="B13" t="s">
        <v>590</v>
      </c>
      <c r="C13" s="173">
        <v>7.0000000000000007E-2</v>
      </c>
    </row>
    <row r="14" spans="1:3" x14ac:dyDescent="0.35">
      <c r="A14" s="2">
        <v>2016</v>
      </c>
      <c r="B14" t="s">
        <v>591</v>
      </c>
      <c r="C14" s="173">
        <v>1.7999999999999999E-2</v>
      </c>
    </row>
    <row r="15" spans="1:3" x14ac:dyDescent="0.35">
      <c r="A15" s="2">
        <v>2016</v>
      </c>
      <c r="B15" t="s">
        <v>592</v>
      </c>
      <c r="C15" s="173">
        <v>3.0000000000000001E-3</v>
      </c>
    </row>
    <row r="16" spans="1:3" x14ac:dyDescent="0.35">
      <c r="A16" s="2">
        <v>2017</v>
      </c>
      <c r="B16" t="s">
        <v>590</v>
      </c>
      <c r="C16" s="173">
        <v>7.0000000000000007E-2</v>
      </c>
    </row>
    <row r="17" spans="1:3" x14ac:dyDescent="0.35">
      <c r="A17" s="2">
        <v>2017</v>
      </c>
      <c r="B17" t="s">
        <v>591</v>
      </c>
      <c r="C17" s="173">
        <v>1.9E-2</v>
      </c>
    </row>
    <row r="18" spans="1:3" x14ac:dyDescent="0.35">
      <c r="A18" s="2">
        <v>2017</v>
      </c>
      <c r="B18" t="s">
        <v>592</v>
      </c>
      <c r="C18" s="173">
        <v>2E-3</v>
      </c>
    </row>
    <row r="19" spans="1:3" x14ac:dyDescent="0.35">
      <c r="A19" s="2">
        <v>2018</v>
      </c>
      <c r="B19" t="s">
        <v>590</v>
      </c>
      <c r="C19" s="173">
        <v>6.8000000000000005E-2</v>
      </c>
    </row>
    <row r="20" spans="1:3" x14ac:dyDescent="0.35">
      <c r="A20" s="2">
        <v>2018</v>
      </c>
      <c r="B20" t="s">
        <v>591</v>
      </c>
      <c r="C20" s="173">
        <v>1.7999999999999999E-2</v>
      </c>
    </row>
    <row r="21" spans="1:3" x14ac:dyDescent="0.35">
      <c r="A21" s="2">
        <v>2018</v>
      </c>
      <c r="B21" t="s">
        <v>592</v>
      </c>
      <c r="C21" s="173">
        <v>3.0000000000000001E-3</v>
      </c>
    </row>
    <row r="22" spans="1:3" x14ac:dyDescent="0.35">
      <c r="A22" s="2">
        <v>2019</v>
      </c>
      <c r="B22" t="s">
        <v>590</v>
      </c>
      <c r="C22" s="173">
        <v>6.3E-2</v>
      </c>
    </row>
    <row r="23" spans="1:3" x14ac:dyDescent="0.35">
      <c r="A23" s="2">
        <v>2019</v>
      </c>
      <c r="B23" t="s">
        <v>591</v>
      </c>
      <c r="C23" s="173">
        <v>1.7999999999999999E-2</v>
      </c>
    </row>
    <row r="24" spans="1:3" x14ac:dyDescent="0.35">
      <c r="A24" s="2">
        <v>2019</v>
      </c>
      <c r="B24" t="s">
        <v>592</v>
      </c>
      <c r="C24" s="173">
        <v>2E-3</v>
      </c>
    </row>
    <row r="25" spans="1:3" x14ac:dyDescent="0.35">
      <c r="A25" s="2">
        <v>2020</v>
      </c>
      <c r="B25" t="s">
        <v>590</v>
      </c>
      <c r="C25" s="173">
        <v>5.8999999999999997E-2</v>
      </c>
    </row>
    <row r="26" spans="1:3" x14ac:dyDescent="0.35">
      <c r="A26" s="2">
        <v>2020</v>
      </c>
      <c r="B26" t="s">
        <v>591</v>
      </c>
      <c r="C26" s="173">
        <v>1.7000000000000001E-2</v>
      </c>
    </row>
    <row r="27" spans="1:3" x14ac:dyDescent="0.35">
      <c r="A27" s="2">
        <v>2020</v>
      </c>
      <c r="B27" t="s">
        <v>592</v>
      </c>
      <c r="C27" s="173">
        <v>3.0000000000000001E-3</v>
      </c>
    </row>
    <row r="28" spans="1:3" x14ac:dyDescent="0.35">
      <c r="A28" s="2">
        <v>2021</v>
      </c>
      <c r="B28" t="s">
        <v>590</v>
      </c>
      <c r="C28" s="173">
        <v>5.7000000000000002E-2</v>
      </c>
    </row>
    <row r="29" spans="1:3" x14ac:dyDescent="0.35">
      <c r="A29" s="2">
        <v>2021</v>
      </c>
      <c r="B29" t="s">
        <v>591</v>
      </c>
      <c r="C29" s="173">
        <v>1.7000000000000001E-2</v>
      </c>
    </row>
    <row r="30" spans="1:3" x14ac:dyDescent="0.35">
      <c r="A30" s="2">
        <v>2021</v>
      </c>
      <c r="B30" t="s">
        <v>592</v>
      </c>
      <c r="C30" s="173">
        <v>2E-3</v>
      </c>
    </row>
    <row r="31" spans="1:3" x14ac:dyDescent="0.35">
      <c r="A31" s="2">
        <v>2022</v>
      </c>
      <c r="B31" t="s">
        <v>590</v>
      </c>
      <c r="C31" s="173">
        <v>5.7000000000000002E-2</v>
      </c>
    </row>
    <row r="32" spans="1:3" x14ac:dyDescent="0.35">
      <c r="A32" s="2">
        <v>2022</v>
      </c>
      <c r="B32" t="s">
        <v>591</v>
      </c>
      <c r="C32" s="173">
        <v>1.7000000000000001E-2</v>
      </c>
    </row>
    <row r="33" spans="1:3" x14ac:dyDescent="0.35">
      <c r="A33" s="2">
        <v>2022</v>
      </c>
      <c r="B33" t="s">
        <v>592</v>
      </c>
      <c r="C33" s="173">
        <v>3.0000000000000001E-3</v>
      </c>
    </row>
    <row r="34" spans="1:3" x14ac:dyDescent="0.35">
      <c r="A34" s="2">
        <v>2023</v>
      </c>
      <c r="B34" t="s">
        <v>590</v>
      </c>
      <c r="C34" s="173">
        <v>5.5E-2</v>
      </c>
    </row>
    <row r="35" spans="1:3" x14ac:dyDescent="0.35">
      <c r="A35" s="2">
        <v>2023</v>
      </c>
      <c r="B35" t="s">
        <v>591</v>
      </c>
      <c r="C35" s="173">
        <v>1.4E-2</v>
      </c>
    </row>
    <row r="36" spans="1:3" x14ac:dyDescent="0.35">
      <c r="A36" s="2">
        <v>2023</v>
      </c>
      <c r="B36" t="s">
        <v>592</v>
      </c>
      <c r="C36" s="173">
        <v>3.0000000000000001E-3</v>
      </c>
    </row>
    <row r="37" spans="1:3" x14ac:dyDescent="0.35">
      <c r="A37" s="2">
        <v>2024</v>
      </c>
      <c r="B37" t="s">
        <v>590</v>
      </c>
      <c r="C37" s="173">
        <v>5.7000000000000002E-2</v>
      </c>
    </row>
    <row r="38" spans="1:3" x14ac:dyDescent="0.35">
      <c r="A38" s="2">
        <v>2024</v>
      </c>
      <c r="B38" t="s">
        <v>591</v>
      </c>
      <c r="C38" s="173">
        <v>1.4E-2</v>
      </c>
    </row>
    <row r="39" spans="1:3" x14ac:dyDescent="0.35">
      <c r="A39" s="12">
        <v>2024</v>
      </c>
      <c r="B39" s="14" t="s">
        <v>592</v>
      </c>
      <c r="C39" s="174">
        <v>3.0000000000000001E-3</v>
      </c>
    </row>
    <row r="41" spans="1:3" x14ac:dyDescent="0.35">
      <c r="A41" t="s">
        <v>581</v>
      </c>
    </row>
    <row r="43" spans="1:3" x14ac:dyDescent="0.35">
      <c r="A43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C43"/>
  <sheetViews>
    <sheetView workbookViewId="0"/>
  </sheetViews>
  <sheetFormatPr defaultColWidth="10.90625" defaultRowHeight="14.5" x14ac:dyDescent="0.35"/>
  <cols>
    <col min="1" max="1" width="6.7265625" customWidth="1"/>
    <col min="2" max="2" width="41.7265625" customWidth="1"/>
    <col min="3" max="3" width="9.7265625" customWidth="1"/>
  </cols>
  <sheetData>
    <row r="1" spans="1:3" x14ac:dyDescent="0.35">
      <c r="A1" t="s">
        <v>594</v>
      </c>
    </row>
    <row r="3" spans="1:3" x14ac:dyDescent="0.35">
      <c r="A3" s="9" t="s">
        <v>4</v>
      </c>
      <c r="B3" s="8" t="s">
        <v>589</v>
      </c>
      <c r="C3" s="10" t="s">
        <v>58</v>
      </c>
    </row>
    <row r="4" spans="1:3" x14ac:dyDescent="0.35">
      <c r="A4" s="2">
        <v>2013</v>
      </c>
      <c r="B4" t="s">
        <v>590</v>
      </c>
      <c r="C4" s="175">
        <v>0.02</v>
      </c>
    </row>
    <row r="5" spans="1:3" x14ac:dyDescent="0.35">
      <c r="A5" s="2">
        <v>2013</v>
      </c>
      <c r="B5" t="s">
        <v>591</v>
      </c>
      <c r="C5" s="175">
        <v>8.0000000000000002E-3</v>
      </c>
    </row>
    <row r="6" spans="1:3" x14ac:dyDescent="0.35">
      <c r="A6" s="2">
        <v>2013</v>
      </c>
      <c r="B6" t="s">
        <v>592</v>
      </c>
      <c r="C6" s="175">
        <v>1E-3</v>
      </c>
    </row>
    <row r="7" spans="1:3" x14ac:dyDescent="0.35">
      <c r="A7" s="2">
        <v>2014</v>
      </c>
      <c r="B7" t="s">
        <v>590</v>
      </c>
      <c r="C7" s="175">
        <v>0.02</v>
      </c>
    </row>
    <row r="8" spans="1:3" x14ac:dyDescent="0.35">
      <c r="A8" s="2">
        <v>2014</v>
      </c>
      <c r="B8" t="s">
        <v>591</v>
      </c>
      <c r="C8" s="175">
        <v>7.0000000000000001E-3</v>
      </c>
    </row>
    <row r="9" spans="1:3" x14ac:dyDescent="0.35">
      <c r="A9" s="2">
        <v>2014</v>
      </c>
      <c r="B9" t="s">
        <v>592</v>
      </c>
      <c r="C9" s="175">
        <v>0</v>
      </c>
    </row>
    <row r="10" spans="1:3" x14ac:dyDescent="0.35">
      <c r="A10" s="2">
        <v>2015</v>
      </c>
      <c r="B10" t="s">
        <v>590</v>
      </c>
      <c r="C10" s="175">
        <v>1.9E-2</v>
      </c>
    </row>
    <row r="11" spans="1:3" x14ac:dyDescent="0.35">
      <c r="A11" s="2">
        <v>2015</v>
      </c>
      <c r="B11" t="s">
        <v>591</v>
      </c>
      <c r="C11" s="175">
        <v>7.0000000000000001E-3</v>
      </c>
    </row>
    <row r="12" spans="1:3" x14ac:dyDescent="0.35">
      <c r="A12" s="2">
        <v>2015</v>
      </c>
      <c r="B12" t="s">
        <v>592</v>
      </c>
      <c r="C12" s="175">
        <v>1E-3</v>
      </c>
    </row>
    <row r="13" spans="1:3" x14ac:dyDescent="0.35">
      <c r="A13" s="2">
        <v>2016</v>
      </c>
      <c r="B13" t="s">
        <v>590</v>
      </c>
      <c r="C13" s="175">
        <v>1.9E-2</v>
      </c>
    </row>
    <row r="14" spans="1:3" x14ac:dyDescent="0.35">
      <c r="A14" s="2">
        <v>2016</v>
      </c>
      <c r="B14" t="s">
        <v>591</v>
      </c>
      <c r="C14" s="175">
        <v>7.0000000000000001E-3</v>
      </c>
    </row>
    <row r="15" spans="1:3" x14ac:dyDescent="0.35">
      <c r="A15" s="2">
        <v>2016</v>
      </c>
      <c r="B15" t="s">
        <v>592</v>
      </c>
      <c r="C15" s="175">
        <v>1E-3</v>
      </c>
    </row>
    <row r="16" spans="1:3" x14ac:dyDescent="0.35">
      <c r="A16" s="2">
        <v>2017</v>
      </c>
      <c r="B16" t="s">
        <v>590</v>
      </c>
      <c r="C16" s="175">
        <v>1.9E-2</v>
      </c>
    </row>
    <row r="17" spans="1:3" x14ac:dyDescent="0.35">
      <c r="A17" s="2">
        <v>2017</v>
      </c>
      <c r="B17" t="s">
        <v>591</v>
      </c>
      <c r="C17" s="175">
        <v>7.0000000000000001E-3</v>
      </c>
    </row>
    <row r="18" spans="1:3" x14ac:dyDescent="0.35">
      <c r="A18" s="2">
        <v>2017</v>
      </c>
      <c r="B18" t="s">
        <v>592</v>
      </c>
      <c r="C18" s="175">
        <v>1E-3</v>
      </c>
    </row>
    <row r="19" spans="1:3" x14ac:dyDescent="0.35">
      <c r="A19" s="2">
        <v>2018</v>
      </c>
      <c r="B19" t="s">
        <v>590</v>
      </c>
      <c r="C19" s="175">
        <v>1.7999999999999999E-2</v>
      </c>
    </row>
    <row r="20" spans="1:3" x14ac:dyDescent="0.35">
      <c r="A20" s="2">
        <v>2018</v>
      </c>
      <c r="B20" t="s">
        <v>591</v>
      </c>
      <c r="C20" s="175">
        <v>7.0000000000000001E-3</v>
      </c>
    </row>
    <row r="21" spans="1:3" x14ac:dyDescent="0.35">
      <c r="A21" s="2">
        <v>2018</v>
      </c>
      <c r="B21" t="s">
        <v>592</v>
      </c>
      <c r="C21" s="175">
        <v>1E-3</v>
      </c>
    </row>
    <row r="22" spans="1:3" x14ac:dyDescent="0.35">
      <c r="A22" s="2">
        <v>2019</v>
      </c>
      <c r="B22" t="s">
        <v>590</v>
      </c>
      <c r="C22" s="175">
        <v>1.9E-2</v>
      </c>
    </row>
    <row r="23" spans="1:3" x14ac:dyDescent="0.35">
      <c r="A23" s="2">
        <v>2019</v>
      </c>
      <c r="B23" t="s">
        <v>591</v>
      </c>
      <c r="C23" s="175">
        <v>7.0000000000000001E-3</v>
      </c>
    </row>
    <row r="24" spans="1:3" x14ac:dyDescent="0.35">
      <c r="A24" s="2">
        <v>2019</v>
      </c>
      <c r="B24" t="s">
        <v>592</v>
      </c>
      <c r="C24" s="175">
        <v>1E-3</v>
      </c>
    </row>
    <row r="25" spans="1:3" x14ac:dyDescent="0.35">
      <c r="A25" s="2">
        <v>2020</v>
      </c>
      <c r="B25" t="s">
        <v>590</v>
      </c>
      <c r="C25" s="175">
        <v>1.7999999999999999E-2</v>
      </c>
    </row>
    <row r="26" spans="1:3" x14ac:dyDescent="0.35">
      <c r="A26" s="2">
        <v>2020</v>
      </c>
      <c r="B26" t="s">
        <v>591</v>
      </c>
      <c r="C26" s="175">
        <v>6.0000000000000001E-3</v>
      </c>
    </row>
    <row r="27" spans="1:3" x14ac:dyDescent="0.35">
      <c r="A27" s="2">
        <v>2020</v>
      </c>
      <c r="B27" t="s">
        <v>592</v>
      </c>
      <c r="C27" s="175">
        <v>1E-3</v>
      </c>
    </row>
    <row r="28" spans="1:3" x14ac:dyDescent="0.35">
      <c r="A28" s="2">
        <v>2021</v>
      </c>
      <c r="B28" t="s">
        <v>590</v>
      </c>
      <c r="C28" s="175">
        <v>1.9E-2</v>
      </c>
    </row>
    <row r="29" spans="1:3" x14ac:dyDescent="0.35">
      <c r="A29" s="2">
        <v>2021</v>
      </c>
      <c r="B29" t="s">
        <v>591</v>
      </c>
      <c r="C29" s="175">
        <v>7.0000000000000001E-3</v>
      </c>
    </row>
    <row r="30" spans="1:3" x14ac:dyDescent="0.35">
      <c r="A30" s="2">
        <v>2021</v>
      </c>
      <c r="B30" t="s">
        <v>592</v>
      </c>
      <c r="C30" s="175">
        <v>1E-3</v>
      </c>
    </row>
    <row r="31" spans="1:3" x14ac:dyDescent="0.35">
      <c r="A31" s="2">
        <v>2022</v>
      </c>
      <c r="B31" t="s">
        <v>590</v>
      </c>
      <c r="C31" s="175">
        <v>1.7999999999999999E-2</v>
      </c>
    </row>
    <row r="32" spans="1:3" x14ac:dyDescent="0.35">
      <c r="A32" s="2">
        <v>2022</v>
      </c>
      <c r="B32" t="s">
        <v>591</v>
      </c>
      <c r="C32" s="175">
        <v>6.0000000000000001E-3</v>
      </c>
    </row>
    <row r="33" spans="1:3" x14ac:dyDescent="0.35">
      <c r="A33" s="2">
        <v>2022</v>
      </c>
      <c r="B33" t="s">
        <v>592</v>
      </c>
      <c r="C33" s="175">
        <v>1E-3</v>
      </c>
    </row>
    <row r="34" spans="1:3" x14ac:dyDescent="0.35">
      <c r="A34" s="2">
        <v>2023</v>
      </c>
      <c r="B34" t="s">
        <v>590</v>
      </c>
      <c r="C34" s="175">
        <v>1.7999999999999999E-2</v>
      </c>
    </row>
    <row r="35" spans="1:3" x14ac:dyDescent="0.35">
      <c r="A35" s="2">
        <v>2023</v>
      </c>
      <c r="B35" t="s">
        <v>591</v>
      </c>
      <c r="C35" s="175">
        <v>5.0000000000000001E-3</v>
      </c>
    </row>
    <row r="36" spans="1:3" x14ac:dyDescent="0.35">
      <c r="A36" s="2">
        <v>2023</v>
      </c>
      <c r="B36" t="s">
        <v>592</v>
      </c>
      <c r="C36" s="175">
        <v>1E-3</v>
      </c>
    </row>
    <row r="37" spans="1:3" x14ac:dyDescent="0.35">
      <c r="A37" s="2">
        <v>2024</v>
      </c>
      <c r="B37" t="s">
        <v>590</v>
      </c>
      <c r="C37" s="175">
        <v>1.9E-2</v>
      </c>
    </row>
    <row r="38" spans="1:3" x14ac:dyDescent="0.35">
      <c r="A38" s="2">
        <v>2024</v>
      </c>
      <c r="B38" t="s">
        <v>591</v>
      </c>
      <c r="C38" s="175">
        <v>6.0000000000000001E-3</v>
      </c>
    </row>
    <row r="39" spans="1:3" x14ac:dyDescent="0.35">
      <c r="A39" s="12">
        <v>2024</v>
      </c>
      <c r="B39" s="14" t="s">
        <v>592</v>
      </c>
      <c r="C39" s="176">
        <v>1E-3</v>
      </c>
    </row>
    <row r="41" spans="1:3" x14ac:dyDescent="0.35">
      <c r="A41" t="s">
        <v>581</v>
      </c>
    </row>
    <row r="43" spans="1:3" x14ac:dyDescent="0.35">
      <c r="A43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E19"/>
  <sheetViews>
    <sheetView workbookViewId="0"/>
  </sheetViews>
  <sheetFormatPr defaultColWidth="10.90625" defaultRowHeight="14.5" x14ac:dyDescent="0.35"/>
  <cols>
    <col min="1" max="1" width="6.7265625" customWidth="1"/>
    <col min="2" max="2" width="9.7265625" customWidth="1"/>
    <col min="3" max="4" width="32.7265625" customWidth="1"/>
    <col min="5" max="5" width="41.7265625" customWidth="1"/>
  </cols>
  <sheetData>
    <row r="1" spans="1:5" x14ac:dyDescent="0.35">
      <c r="A1" t="s">
        <v>596</v>
      </c>
    </row>
    <row r="3" spans="1:5" x14ac:dyDescent="0.35">
      <c r="A3" s="9" t="s">
        <v>4</v>
      </c>
      <c r="B3" s="8" t="s">
        <v>549</v>
      </c>
      <c r="C3" s="8" t="s">
        <v>590</v>
      </c>
      <c r="D3" s="8" t="s">
        <v>591</v>
      </c>
      <c r="E3" s="10" t="s">
        <v>592</v>
      </c>
    </row>
    <row r="4" spans="1:5" x14ac:dyDescent="0.35">
      <c r="A4" s="2">
        <v>2013</v>
      </c>
      <c r="B4">
        <v>7570</v>
      </c>
      <c r="C4">
        <v>6791</v>
      </c>
      <c r="D4">
        <v>739</v>
      </c>
      <c r="E4" s="4">
        <v>40</v>
      </c>
    </row>
    <row r="5" spans="1:5" x14ac:dyDescent="0.35">
      <c r="A5" s="2">
        <v>2014</v>
      </c>
      <c r="B5">
        <v>6724</v>
      </c>
      <c r="C5">
        <v>6055</v>
      </c>
      <c r="D5">
        <v>641</v>
      </c>
      <c r="E5" s="4">
        <v>28</v>
      </c>
    </row>
    <row r="6" spans="1:5" x14ac:dyDescent="0.35">
      <c r="A6" s="2">
        <v>2015</v>
      </c>
      <c r="B6">
        <v>5910</v>
      </c>
      <c r="C6">
        <v>5301</v>
      </c>
      <c r="D6">
        <v>576</v>
      </c>
      <c r="E6" s="4">
        <v>33</v>
      </c>
    </row>
    <row r="7" spans="1:5" x14ac:dyDescent="0.35">
      <c r="A7" s="2">
        <v>2016</v>
      </c>
      <c r="B7">
        <v>4562</v>
      </c>
      <c r="C7">
        <v>4097</v>
      </c>
      <c r="D7">
        <v>437</v>
      </c>
      <c r="E7" s="4">
        <v>28</v>
      </c>
    </row>
    <row r="8" spans="1:5" x14ac:dyDescent="0.35">
      <c r="A8" s="2">
        <v>2017</v>
      </c>
      <c r="B8">
        <v>4812</v>
      </c>
      <c r="C8">
        <v>4315</v>
      </c>
      <c r="D8">
        <v>463</v>
      </c>
      <c r="E8" s="4">
        <v>34</v>
      </c>
    </row>
    <row r="9" spans="1:5" x14ac:dyDescent="0.35">
      <c r="A9" s="2">
        <v>2018</v>
      </c>
      <c r="B9">
        <v>4071</v>
      </c>
      <c r="C9">
        <v>3657</v>
      </c>
      <c r="D9">
        <v>388</v>
      </c>
      <c r="E9" s="4">
        <v>26</v>
      </c>
    </row>
    <row r="10" spans="1:5" x14ac:dyDescent="0.35">
      <c r="A10" s="2">
        <v>2019</v>
      </c>
      <c r="B10">
        <v>3344</v>
      </c>
      <c r="C10">
        <v>2988</v>
      </c>
      <c r="D10">
        <v>329</v>
      </c>
      <c r="E10" s="4">
        <v>27</v>
      </c>
    </row>
    <row r="11" spans="1:5" x14ac:dyDescent="0.35">
      <c r="A11" s="2">
        <v>2020</v>
      </c>
      <c r="B11">
        <v>3698</v>
      </c>
      <c r="C11">
        <v>3309</v>
      </c>
      <c r="D11">
        <v>361</v>
      </c>
      <c r="E11" s="4">
        <v>28</v>
      </c>
    </row>
    <row r="12" spans="1:5" x14ac:dyDescent="0.35">
      <c r="A12" s="2">
        <v>2021</v>
      </c>
      <c r="B12">
        <v>3321</v>
      </c>
      <c r="C12">
        <v>2968</v>
      </c>
      <c r="D12">
        <v>336</v>
      </c>
      <c r="E12" s="4">
        <v>17</v>
      </c>
    </row>
    <row r="13" spans="1:5" x14ac:dyDescent="0.35">
      <c r="A13" s="2">
        <v>2022</v>
      </c>
      <c r="B13">
        <v>3093</v>
      </c>
      <c r="C13">
        <v>2779</v>
      </c>
      <c r="D13">
        <v>295</v>
      </c>
      <c r="E13" s="4">
        <v>19</v>
      </c>
    </row>
    <row r="14" spans="1:5" x14ac:dyDescent="0.35">
      <c r="A14" s="2">
        <v>2023</v>
      </c>
      <c r="B14">
        <v>2917</v>
      </c>
      <c r="C14">
        <v>2644</v>
      </c>
      <c r="D14">
        <v>252</v>
      </c>
      <c r="E14" s="4">
        <v>21</v>
      </c>
    </row>
    <row r="15" spans="1:5" x14ac:dyDescent="0.35">
      <c r="A15" s="12">
        <v>2024</v>
      </c>
      <c r="B15" s="14">
        <v>2944</v>
      </c>
      <c r="C15" s="14">
        <v>2661</v>
      </c>
      <c r="D15" s="14">
        <v>263</v>
      </c>
      <c r="E15" s="5">
        <v>20</v>
      </c>
    </row>
    <row r="17" spans="1:1" x14ac:dyDescent="0.35">
      <c r="A17" t="s">
        <v>581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C31"/>
  <sheetViews>
    <sheetView topLeftCell="A13" workbookViewId="0">
      <selection activeCell="A31" sqref="A31"/>
    </sheetView>
  </sheetViews>
  <sheetFormatPr defaultColWidth="10.90625" defaultRowHeight="14.5" x14ac:dyDescent="0.35"/>
  <cols>
    <col min="1" max="1" width="6.7265625" customWidth="1"/>
    <col min="2" max="2" width="11.7265625" customWidth="1"/>
    <col min="3" max="3" width="17.7265625" customWidth="1"/>
  </cols>
  <sheetData>
    <row r="1" spans="1:3" x14ac:dyDescent="0.35">
      <c r="A1" t="s">
        <v>598</v>
      </c>
    </row>
    <row r="3" spans="1:3" x14ac:dyDescent="0.35">
      <c r="A3" s="9" t="s">
        <v>4</v>
      </c>
      <c r="B3" s="8" t="s">
        <v>46</v>
      </c>
      <c r="C3" s="10" t="s">
        <v>599</v>
      </c>
    </row>
    <row r="4" spans="1:3" x14ac:dyDescent="0.35">
      <c r="A4" s="2">
        <v>2013</v>
      </c>
      <c r="B4" t="s">
        <v>51</v>
      </c>
      <c r="C4" s="177">
        <v>2495</v>
      </c>
    </row>
    <row r="5" spans="1:3" x14ac:dyDescent="0.35">
      <c r="A5" s="2">
        <v>2013</v>
      </c>
      <c r="B5" t="s">
        <v>50</v>
      </c>
      <c r="C5" s="177">
        <v>5075</v>
      </c>
    </row>
    <row r="6" spans="1:3" x14ac:dyDescent="0.35">
      <c r="A6" s="2">
        <v>2014</v>
      </c>
      <c r="B6" t="s">
        <v>51</v>
      </c>
      <c r="C6" s="177">
        <v>2304</v>
      </c>
    </row>
    <row r="7" spans="1:3" x14ac:dyDescent="0.35">
      <c r="A7" s="2">
        <v>2014</v>
      </c>
      <c r="B7" t="s">
        <v>50</v>
      </c>
      <c r="C7" s="177">
        <v>4420</v>
      </c>
    </row>
    <row r="8" spans="1:3" x14ac:dyDescent="0.35">
      <c r="A8" s="2">
        <v>2015</v>
      </c>
      <c r="B8" t="s">
        <v>51</v>
      </c>
      <c r="C8" s="177">
        <v>1943</v>
      </c>
    </row>
    <row r="9" spans="1:3" x14ac:dyDescent="0.35">
      <c r="A9" s="2">
        <v>2015</v>
      </c>
      <c r="B9" t="s">
        <v>50</v>
      </c>
      <c r="C9" s="177">
        <v>3967</v>
      </c>
    </row>
    <row r="10" spans="1:3" x14ac:dyDescent="0.35">
      <c r="A10" s="2">
        <v>2016</v>
      </c>
      <c r="B10" t="s">
        <v>51</v>
      </c>
      <c r="C10" s="177">
        <v>1568</v>
      </c>
    </row>
    <row r="11" spans="1:3" x14ac:dyDescent="0.35">
      <c r="A11" s="2">
        <v>2016</v>
      </c>
      <c r="B11" t="s">
        <v>50</v>
      </c>
      <c r="C11" s="177">
        <v>2994</v>
      </c>
    </row>
    <row r="12" spans="1:3" x14ac:dyDescent="0.35">
      <c r="A12" s="2">
        <v>2017</v>
      </c>
      <c r="B12" t="s">
        <v>51</v>
      </c>
      <c r="C12" s="177">
        <v>1684</v>
      </c>
    </row>
    <row r="13" spans="1:3" x14ac:dyDescent="0.35">
      <c r="A13" s="2">
        <v>2017</v>
      </c>
      <c r="B13" t="s">
        <v>50</v>
      </c>
      <c r="C13" s="177">
        <v>3128</v>
      </c>
    </row>
    <row r="14" spans="1:3" x14ac:dyDescent="0.35">
      <c r="A14" s="2">
        <v>2018</v>
      </c>
      <c r="B14" t="s">
        <v>51</v>
      </c>
      <c r="C14" s="177">
        <v>1441</v>
      </c>
    </row>
    <row r="15" spans="1:3" x14ac:dyDescent="0.35">
      <c r="A15" s="2">
        <v>2018</v>
      </c>
      <c r="B15" t="s">
        <v>50</v>
      </c>
      <c r="C15" s="177">
        <v>2630</v>
      </c>
    </row>
    <row r="16" spans="1:3" x14ac:dyDescent="0.35">
      <c r="A16" s="2">
        <v>2019</v>
      </c>
      <c r="B16" t="s">
        <v>51</v>
      </c>
      <c r="C16" s="177">
        <v>1284</v>
      </c>
    </row>
    <row r="17" spans="1:3" x14ac:dyDescent="0.35">
      <c r="A17" s="2">
        <v>2019</v>
      </c>
      <c r="B17" t="s">
        <v>50</v>
      </c>
      <c r="C17" s="177">
        <v>2060</v>
      </c>
    </row>
    <row r="18" spans="1:3" x14ac:dyDescent="0.35">
      <c r="A18" s="2">
        <v>2020</v>
      </c>
      <c r="B18" t="s">
        <v>51</v>
      </c>
      <c r="C18" s="177">
        <v>1417</v>
      </c>
    </row>
    <row r="19" spans="1:3" x14ac:dyDescent="0.35">
      <c r="A19" s="2">
        <v>2020</v>
      </c>
      <c r="B19" t="s">
        <v>50</v>
      </c>
      <c r="C19" s="177">
        <v>2281</v>
      </c>
    </row>
    <row r="20" spans="1:3" x14ac:dyDescent="0.35">
      <c r="A20" s="2">
        <v>2021</v>
      </c>
      <c r="B20" t="s">
        <v>51</v>
      </c>
      <c r="C20" s="177">
        <v>1302</v>
      </c>
    </row>
    <row r="21" spans="1:3" x14ac:dyDescent="0.35">
      <c r="A21" s="2">
        <v>2021</v>
      </c>
      <c r="B21" t="s">
        <v>50</v>
      </c>
      <c r="C21" s="177">
        <v>2019</v>
      </c>
    </row>
    <row r="22" spans="1:3" x14ac:dyDescent="0.35">
      <c r="A22" s="2">
        <v>2022</v>
      </c>
      <c r="B22" t="s">
        <v>51</v>
      </c>
      <c r="C22" s="177">
        <v>1149</v>
      </c>
    </row>
    <row r="23" spans="1:3" x14ac:dyDescent="0.35">
      <c r="A23" s="2">
        <v>2022</v>
      </c>
      <c r="B23" t="s">
        <v>50</v>
      </c>
      <c r="C23" s="177">
        <v>1944</v>
      </c>
    </row>
    <row r="24" spans="1:3" x14ac:dyDescent="0.35">
      <c r="A24" s="2">
        <v>2023</v>
      </c>
      <c r="B24" t="s">
        <v>51</v>
      </c>
      <c r="C24" s="177">
        <v>1098</v>
      </c>
    </row>
    <row r="25" spans="1:3" x14ac:dyDescent="0.35">
      <c r="A25" s="2">
        <v>2023</v>
      </c>
      <c r="B25" t="s">
        <v>50</v>
      </c>
      <c r="C25" s="177">
        <v>1819</v>
      </c>
    </row>
    <row r="26" spans="1:3" x14ac:dyDescent="0.35">
      <c r="A26" s="2">
        <v>2024</v>
      </c>
      <c r="B26" t="s">
        <v>51</v>
      </c>
      <c r="C26" s="177">
        <v>1107</v>
      </c>
    </row>
    <row r="27" spans="1:3" x14ac:dyDescent="0.35">
      <c r="A27" s="12">
        <v>2024</v>
      </c>
      <c r="B27" s="14" t="s">
        <v>50</v>
      </c>
      <c r="C27" s="178">
        <v>1837</v>
      </c>
    </row>
    <row r="29" spans="1:3" x14ac:dyDescent="0.35">
      <c r="A29" t="s">
        <v>581</v>
      </c>
    </row>
    <row r="31" spans="1:3" x14ac:dyDescent="0.35">
      <c r="A3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workbookViewId="0"/>
  </sheetViews>
  <sheetFormatPr defaultColWidth="10.90625" defaultRowHeight="14.5" x14ac:dyDescent="0.35"/>
  <cols>
    <col min="1" max="1" width="17.7265625" customWidth="1"/>
    <col min="2" max="2" width="9.7265625" customWidth="1"/>
    <col min="3" max="4" width="33.7265625" customWidth="1"/>
  </cols>
  <sheetData>
    <row r="1" spans="1:4" x14ac:dyDescent="0.35">
      <c r="A1" t="s">
        <v>57</v>
      </c>
    </row>
    <row r="3" spans="1:4" x14ac:dyDescent="0.35">
      <c r="A3" s="9" t="s">
        <v>5</v>
      </c>
      <c r="B3" s="8" t="s">
        <v>58</v>
      </c>
      <c r="C3" s="8" t="s">
        <v>59</v>
      </c>
      <c r="D3" s="10" t="s">
        <v>60</v>
      </c>
    </row>
    <row r="4" spans="1:4" x14ac:dyDescent="0.35">
      <c r="A4" s="2" t="s">
        <v>30</v>
      </c>
      <c r="B4" s="33">
        <v>4.1000000000000002E-2</v>
      </c>
      <c r="C4" s="33">
        <v>4.1000000000000002E-2</v>
      </c>
      <c r="D4" s="34">
        <v>4.1000000000000002E-2</v>
      </c>
    </row>
    <row r="5" spans="1:4" x14ac:dyDescent="0.35">
      <c r="A5" s="2" t="s">
        <v>40</v>
      </c>
      <c r="B5" s="33">
        <v>4.1000000000000002E-2</v>
      </c>
      <c r="C5" s="33">
        <v>4.1000000000000002E-2</v>
      </c>
      <c r="D5" s="34">
        <v>4.1000000000000002E-2</v>
      </c>
    </row>
    <row r="6" spans="1:4" x14ac:dyDescent="0.35">
      <c r="A6" s="2" t="s">
        <v>39</v>
      </c>
      <c r="B6" s="33">
        <v>3.9E-2</v>
      </c>
      <c r="C6" s="33">
        <v>3.9E-2</v>
      </c>
      <c r="D6" s="34">
        <v>3.9E-2</v>
      </c>
    </row>
    <row r="7" spans="1:4" x14ac:dyDescent="0.35">
      <c r="A7" s="2" t="s">
        <v>23</v>
      </c>
      <c r="B7" s="33">
        <v>3.6999999999999998E-2</v>
      </c>
      <c r="C7" s="33">
        <v>3.6999999999999998E-2</v>
      </c>
      <c r="D7" s="34">
        <v>3.6999999999999998E-2</v>
      </c>
    </row>
    <row r="8" spans="1:4" x14ac:dyDescent="0.35">
      <c r="A8" s="2" t="s">
        <v>28</v>
      </c>
      <c r="B8" s="33">
        <v>3.6999999999999998E-2</v>
      </c>
      <c r="C8" s="33">
        <v>3.6999999999999998E-2</v>
      </c>
      <c r="D8" s="34">
        <v>3.6999999999999998E-2</v>
      </c>
    </row>
    <row r="9" spans="1:4" x14ac:dyDescent="0.35">
      <c r="A9" s="2" t="s">
        <v>38</v>
      </c>
      <c r="B9" s="33">
        <v>3.2000000000000001E-2</v>
      </c>
      <c r="C9" s="33">
        <v>3.2000000000000001E-2</v>
      </c>
      <c r="D9" s="34">
        <v>3.2000000000000001E-2</v>
      </c>
    </row>
    <row r="10" spans="1:4" x14ac:dyDescent="0.35">
      <c r="A10" s="2" t="s">
        <v>21</v>
      </c>
      <c r="B10" s="33">
        <v>0.03</v>
      </c>
      <c r="C10" s="33">
        <v>0.03</v>
      </c>
      <c r="D10" s="34">
        <v>0.03</v>
      </c>
    </row>
    <row r="11" spans="1:4" x14ac:dyDescent="0.35">
      <c r="A11" s="2" t="s">
        <v>24</v>
      </c>
      <c r="B11" s="33">
        <v>2.8000000000000001E-2</v>
      </c>
      <c r="C11" s="33">
        <v>2.8000000000000001E-2</v>
      </c>
      <c r="D11" s="34">
        <v>2.8000000000000001E-2</v>
      </c>
    </row>
    <row r="12" spans="1:4" x14ac:dyDescent="0.35">
      <c r="A12" s="2" t="s">
        <v>37</v>
      </c>
      <c r="B12" s="33">
        <v>2.7E-2</v>
      </c>
      <c r="C12" s="33">
        <v>2.7E-2</v>
      </c>
      <c r="D12" s="34">
        <v>2.7E-2</v>
      </c>
    </row>
    <row r="13" spans="1:4" x14ac:dyDescent="0.35">
      <c r="A13" s="2" t="s">
        <v>10</v>
      </c>
      <c r="B13" s="33">
        <v>2.5999999999999999E-2</v>
      </c>
      <c r="C13" s="33">
        <v>2.5999999999999999E-2</v>
      </c>
      <c r="D13" s="34">
        <v>2.5999999999999999E-2</v>
      </c>
    </row>
    <row r="14" spans="1:4" x14ac:dyDescent="0.35">
      <c r="A14" s="2" t="s">
        <v>33</v>
      </c>
      <c r="B14" s="33">
        <v>2.5999999999999999E-2</v>
      </c>
      <c r="C14" s="33">
        <v>2.5999999999999999E-2</v>
      </c>
      <c r="D14" s="34">
        <v>2.5999999999999999E-2</v>
      </c>
    </row>
    <row r="15" spans="1:4" x14ac:dyDescent="0.35">
      <c r="A15" s="2" t="s">
        <v>19</v>
      </c>
      <c r="B15" s="33">
        <v>2.5999999999999999E-2</v>
      </c>
      <c r="C15" s="33">
        <v>2.5999999999999999E-2</v>
      </c>
      <c r="D15" s="34">
        <v>2.5999999999999999E-2</v>
      </c>
    </row>
    <row r="16" spans="1:4" x14ac:dyDescent="0.35">
      <c r="A16" s="2" t="s">
        <v>20</v>
      </c>
      <c r="B16" s="33">
        <v>2.4E-2</v>
      </c>
      <c r="C16" s="33">
        <v>2.4E-2</v>
      </c>
      <c r="D16" s="34">
        <v>2.4E-2</v>
      </c>
    </row>
    <row r="17" spans="1:4" x14ac:dyDescent="0.35">
      <c r="A17" s="2" t="s">
        <v>13</v>
      </c>
      <c r="B17" s="33">
        <v>2.3E-2</v>
      </c>
      <c r="C17" s="33">
        <v>2.3E-2</v>
      </c>
      <c r="D17" s="34">
        <v>2.3E-2</v>
      </c>
    </row>
    <row r="18" spans="1:4" x14ac:dyDescent="0.35">
      <c r="A18" s="2" t="s">
        <v>31</v>
      </c>
      <c r="B18" s="33">
        <v>2.1999999999999999E-2</v>
      </c>
      <c r="C18" s="33">
        <v>2.1999999999999999E-2</v>
      </c>
      <c r="D18" s="34">
        <v>2.1999999999999999E-2</v>
      </c>
    </row>
    <row r="19" spans="1:4" x14ac:dyDescent="0.35">
      <c r="A19" s="2" t="s">
        <v>15</v>
      </c>
      <c r="B19" s="33">
        <v>2.1999999999999999E-2</v>
      </c>
      <c r="C19" s="33">
        <v>2.1999999999999999E-2</v>
      </c>
      <c r="D19" s="34">
        <v>2.1999999999999999E-2</v>
      </c>
    </row>
    <row r="20" spans="1:4" x14ac:dyDescent="0.35">
      <c r="A20" s="2" t="s">
        <v>17</v>
      </c>
      <c r="B20" s="33">
        <v>2.1999999999999999E-2</v>
      </c>
      <c r="C20" s="33">
        <v>2.1999999999999999E-2</v>
      </c>
      <c r="D20" s="34">
        <v>2.1999999999999999E-2</v>
      </c>
    </row>
    <row r="21" spans="1:4" x14ac:dyDescent="0.35">
      <c r="A21" s="2" t="s">
        <v>14</v>
      </c>
      <c r="B21" s="33">
        <v>1.9E-2</v>
      </c>
      <c r="C21" s="33">
        <v>1.9E-2</v>
      </c>
      <c r="D21" s="34">
        <v>1.9E-2</v>
      </c>
    </row>
    <row r="22" spans="1:4" x14ac:dyDescent="0.35">
      <c r="A22" s="2" t="s">
        <v>27</v>
      </c>
      <c r="B22" s="33">
        <v>1.9E-2</v>
      </c>
      <c r="C22" s="33">
        <v>1.9E-2</v>
      </c>
      <c r="D22" s="34">
        <v>1.9E-2</v>
      </c>
    </row>
    <row r="23" spans="1:4" x14ac:dyDescent="0.35">
      <c r="A23" s="2" t="s">
        <v>29</v>
      </c>
      <c r="B23" s="33">
        <v>1.7999999999999999E-2</v>
      </c>
      <c r="C23" s="33">
        <v>1.7999999999999999E-2</v>
      </c>
      <c r="D23" s="34">
        <v>1.7999999999999999E-2</v>
      </c>
    </row>
    <row r="24" spans="1:4" x14ac:dyDescent="0.35">
      <c r="A24" s="2" t="s">
        <v>16</v>
      </c>
      <c r="B24" s="33">
        <v>1.7000000000000001E-2</v>
      </c>
      <c r="C24" s="33">
        <v>1.7000000000000001E-2</v>
      </c>
      <c r="D24" s="34">
        <v>1.7000000000000001E-2</v>
      </c>
    </row>
    <row r="25" spans="1:4" x14ac:dyDescent="0.35">
      <c r="A25" s="2" t="s">
        <v>9</v>
      </c>
      <c r="B25" s="33">
        <v>1.7000000000000001E-2</v>
      </c>
      <c r="C25" s="33">
        <v>1.7000000000000001E-2</v>
      </c>
      <c r="D25" s="34">
        <v>1.7000000000000001E-2</v>
      </c>
    </row>
    <row r="26" spans="1:4" x14ac:dyDescent="0.35">
      <c r="A26" s="2" t="s">
        <v>18</v>
      </c>
      <c r="B26" s="33">
        <v>1.6E-2</v>
      </c>
      <c r="C26" s="33">
        <v>1.6E-2</v>
      </c>
      <c r="D26" s="34">
        <v>1.6E-2</v>
      </c>
    </row>
    <row r="27" spans="1:4" x14ac:dyDescent="0.35">
      <c r="A27" s="2" t="s">
        <v>36</v>
      </c>
      <c r="B27" s="33">
        <v>1.6E-2</v>
      </c>
      <c r="C27" s="33">
        <v>1.6E-2</v>
      </c>
      <c r="D27" s="34">
        <v>1.6E-2</v>
      </c>
    </row>
    <row r="28" spans="1:4" x14ac:dyDescent="0.35">
      <c r="A28" s="2" t="s">
        <v>22</v>
      </c>
      <c r="B28" s="33">
        <v>1.4999999999999999E-2</v>
      </c>
      <c r="C28" s="33">
        <v>1.4999999999999999E-2</v>
      </c>
      <c r="D28" s="34">
        <v>1.4999999999999999E-2</v>
      </c>
    </row>
    <row r="29" spans="1:4" x14ac:dyDescent="0.35">
      <c r="A29" s="2" t="s">
        <v>32</v>
      </c>
      <c r="B29" s="33">
        <v>1.4999999999999999E-2</v>
      </c>
      <c r="C29" s="33">
        <v>1.4999999999999999E-2</v>
      </c>
      <c r="D29" s="34">
        <v>1.4999999999999999E-2</v>
      </c>
    </row>
    <row r="30" spans="1:4" x14ac:dyDescent="0.35">
      <c r="A30" s="2" t="s">
        <v>35</v>
      </c>
      <c r="B30" s="33">
        <v>1.4999999999999999E-2</v>
      </c>
      <c r="C30" s="33">
        <v>1.4999999999999999E-2</v>
      </c>
      <c r="D30" s="34">
        <v>1.4999999999999999E-2</v>
      </c>
    </row>
    <row r="31" spans="1:4" x14ac:dyDescent="0.35">
      <c r="A31" s="2" t="s">
        <v>25</v>
      </c>
      <c r="B31" s="33">
        <v>1.4999999999999999E-2</v>
      </c>
      <c r="C31" s="33">
        <v>1.4999999999999999E-2</v>
      </c>
      <c r="D31" s="34">
        <v>1.4999999999999999E-2</v>
      </c>
    </row>
    <row r="32" spans="1:4" x14ac:dyDescent="0.35">
      <c r="A32" s="2" t="s">
        <v>26</v>
      </c>
      <c r="B32" s="33">
        <v>1.4E-2</v>
      </c>
      <c r="C32" s="33">
        <v>1.4E-2</v>
      </c>
      <c r="D32" s="34">
        <v>1.4E-2</v>
      </c>
    </row>
    <row r="33" spans="1:4" x14ac:dyDescent="0.35">
      <c r="A33" s="2" t="s">
        <v>11</v>
      </c>
      <c r="B33" s="33">
        <v>1.2999999999999999E-2</v>
      </c>
      <c r="C33" s="33">
        <v>1.2999999999999999E-2</v>
      </c>
      <c r="D33" s="34">
        <v>1.2999999999999999E-2</v>
      </c>
    </row>
    <row r="34" spans="1:4" x14ac:dyDescent="0.35">
      <c r="A34" s="2" t="s">
        <v>12</v>
      </c>
      <c r="B34" s="33">
        <v>1.0999999999999999E-2</v>
      </c>
      <c r="C34" s="33">
        <v>1.0999999999999999E-2</v>
      </c>
      <c r="D34" s="34">
        <v>1.0999999999999999E-2</v>
      </c>
    </row>
    <row r="35" spans="1:4" x14ac:dyDescent="0.35">
      <c r="A35" s="12" t="s">
        <v>34</v>
      </c>
      <c r="B35" s="35">
        <v>0.01</v>
      </c>
      <c r="C35" s="35">
        <v>0.01</v>
      </c>
      <c r="D35" s="36">
        <v>0.01</v>
      </c>
    </row>
    <row r="37" spans="1:4" x14ac:dyDescent="0.35">
      <c r="A37" t="s">
        <v>42</v>
      </c>
    </row>
    <row r="39" spans="1:4" x14ac:dyDescent="0.35">
      <c r="A3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C43"/>
  <sheetViews>
    <sheetView workbookViewId="0"/>
  </sheetViews>
  <sheetFormatPr defaultColWidth="10.90625" defaultRowHeight="14.5" x14ac:dyDescent="0.35"/>
  <cols>
    <col min="1" max="1" width="6.7265625" customWidth="1"/>
    <col min="2" max="2" width="41.7265625" customWidth="1"/>
    <col min="3" max="3" width="17.7265625" customWidth="1"/>
  </cols>
  <sheetData>
    <row r="1" spans="1:3" x14ac:dyDescent="0.35">
      <c r="A1" t="s">
        <v>601</v>
      </c>
    </row>
    <row r="3" spans="1:3" x14ac:dyDescent="0.35">
      <c r="A3" s="9" t="s">
        <v>4</v>
      </c>
      <c r="B3" s="8" t="s">
        <v>589</v>
      </c>
      <c r="C3" s="10" t="s">
        <v>599</v>
      </c>
    </row>
    <row r="4" spans="1:3" x14ac:dyDescent="0.35">
      <c r="A4" s="2">
        <v>2013</v>
      </c>
      <c r="B4" t="s">
        <v>590</v>
      </c>
      <c r="C4" s="179">
        <v>4621</v>
      </c>
    </row>
    <row r="5" spans="1:3" x14ac:dyDescent="0.35">
      <c r="A5" s="2">
        <v>2013</v>
      </c>
      <c r="B5" t="s">
        <v>591</v>
      </c>
      <c r="C5" s="179">
        <v>429</v>
      </c>
    </row>
    <row r="6" spans="1:3" x14ac:dyDescent="0.35">
      <c r="A6" s="2">
        <v>2013</v>
      </c>
      <c r="B6" t="s">
        <v>592</v>
      </c>
      <c r="C6" s="179">
        <v>25</v>
      </c>
    </row>
    <row r="7" spans="1:3" x14ac:dyDescent="0.35">
      <c r="A7" s="2">
        <v>2014</v>
      </c>
      <c r="B7" t="s">
        <v>590</v>
      </c>
      <c r="C7" s="179">
        <v>4023</v>
      </c>
    </row>
    <row r="8" spans="1:3" x14ac:dyDescent="0.35">
      <c r="A8" s="2">
        <v>2014</v>
      </c>
      <c r="B8" t="s">
        <v>591</v>
      </c>
      <c r="C8" s="179">
        <v>376</v>
      </c>
    </row>
    <row r="9" spans="1:3" x14ac:dyDescent="0.35">
      <c r="A9" s="2">
        <v>2014</v>
      </c>
      <c r="B9" t="s">
        <v>592</v>
      </c>
      <c r="C9" s="179">
        <v>21</v>
      </c>
    </row>
    <row r="10" spans="1:3" x14ac:dyDescent="0.35">
      <c r="A10" s="2">
        <v>2015</v>
      </c>
      <c r="B10" t="s">
        <v>590</v>
      </c>
      <c r="C10" s="179">
        <v>3614</v>
      </c>
    </row>
    <row r="11" spans="1:3" x14ac:dyDescent="0.35">
      <c r="A11" s="2">
        <v>2015</v>
      </c>
      <c r="B11" t="s">
        <v>591</v>
      </c>
      <c r="C11" s="179">
        <v>331</v>
      </c>
    </row>
    <row r="12" spans="1:3" x14ac:dyDescent="0.35">
      <c r="A12" s="2">
        <v>2015</v>
      </c>
      <c r="B12" t="s">
        <v>592</v>
      </c>
      <c r="C12" s="179">
        <v>22</v>
      </c>
    </row>
    <row r="13" spans="1:3" x14ac:dyDescent="0.35">
      <c r="A13" s="2">
        <v>2016</v>
      </c>
      <c r="B13" t="s">
        <v>590</v>
      </c>
      <c r="C13" s="179">
        <v>2734</v>
      </c>
    </row>
    <row r="14" spans="1:3" x14ac:dyDescent="0.35">
      <c r="A14" s="2">
        <v>2016</v>
      </c>
      <c r="B14" t="s">
        <v>591</v>
      </c>
      <c r="C14" s="179">
        <v>244</v>
      </c>
    </row>
    <row r="15" spans="1:3" x14ac:dyDescent="0.35">
      <c r="A15" s="2">
        <v>2016</v>
      </c>
      <c r="B15" t="s">
        <v>592</v>
      </c>
      <c r="C15" s="179">
        <v>16</v>
      </c>
    </row>
    <row r="16" spans="1:3" x14ac:dyDescent="0.35">
      <c r="A16" s="2">
        <v>2017</v>
      </c>
      <c r="B16" t="s">
        <v>590</v>
      </c>
      <c r="C16" s="179">
        <v>2854</v>
      </c>
    </row>
    <row r="17" spans="1:3" x14ac:dyDescent="0.35">
      <c r="A17" s="2">
        <v>2017</v>
      </c>
      <c r="B17" t="s">
        <v>591</v>
      </c>
      <c r="C17" s="179">
        <v>259</v>
      </c>
    </row>
    <row r="18" spans="1:3" x14ac:dyDescent="0.35">
      <c r="A18" s="2">
        <v>2017</v>
      </c>
      <c r="B18" t="s">
        <v>592</v>
      </c>
      <c r="C18" s="179">
        <v>15</v>
      </c>
    </row>
    <row r="19" spans="1:3" x14ac:dyDescent="0.35">
      <c r="A19" s="2">
        <v>2018</v>
      </c>
      <c r="B19" t="s">
        <v>590</v>
      </c>
      <c r="C19" s="179">
        <v>2401</v>
      </c>
    </row>
    <row r="20" spans="1:3" x14ac:dyDescent="0.35">
      <c r="A20" s="2">
        <v>2018</v>
      </c>
      <c r="B20" t="s">
        <v>591</v>
      </c>
      <c r="C20" s="179">
        <v>215</v>
      </c>
    </row>
    <row r="21" spans="1:3" x14ac:dyDescent="0.35">
      <c r="A21" s="2">
        <v>2018</v>
      </c>
      <c r="B21" t="s">
        <v>592</v>
      </c>
      <c r="C21" s="179">
        <v>14</v>
      </c>
    </row>
    <row r="22" spans="1:3" x14ac:dyDescent="0.35">
      <c r="A22" s="2">
        <v>2019</v>
      </c>
      <c r="B22" t="s">
        <v>590</v>
      </c>
      <c r="C22" s="179">
        <v>1874</v>
      </c>
    </row>
    <row r="23" spans="1:3" x14ac:dyDescent="0.35">
      <c r="A23" s="2">
        <v>2019</v>
      </c>
      <c r="B23" t="s">
        <v>591</v>
      </c>
      <c r="C23" s="179">
        <v>175</v>
      </c>
    </row>
    <row r="24" spans="1:3" x14ac:dyDescent="0.35">
      <c r="A24" s="2">
        <v>2019</v>
      </c>
      <c r="B24" t="s">
        <v>592</v>
      </c>
      <c r="C24" s="179">
        <v>11</v>
      </c>
    </row>
    <row r="25" spans="1:3" x14ac:dyDescent="0.35">
      <c r="A25" s="2">
        <v>2020</v>
      </c>
      <c r="B25" t="s">
        <v>590</v>
      </c>
      <c r="C25" s="179">
        <v>2071</v>
      </c>
    </row>
    <row r="26" spans="1:3" x14ac:dyDescent="0.35">
      <c r="A26" s="2">
        <v>2020</v>
      </c>
      <c r="B26" t="s">
        <v>591</v>
      </c>
      <c r="C26" s="179">
        <v>195</v>
      </c>
    </row>
    <row r="27" spans="1:3" x14ac:dyDescent="0.35">
      <c r="A27" s="2">
        <v>2020</v>
      </c>
      <c r="B27" t="s">
        <v>592</v>
      </c>
      <c r="C27" s="179">
        <v>15</v>
      </c>
    </row>
    <row r="28" spans="1:3" x14ac:dyDescent="0.35">
      <c r="A28" s="2">
        <v>2021</v>
      </c>
      <c r="B28" t="s">
        <v>590</v>
      </c>
      <c r="C28" s="179">
        <v>1835</v>
      </c>
    </row>
    <row r="29" spans="1:3" x14ac:dyDescent="0.35">
      <c r="A29" s="2">
        <v>2021</v>
      </c>
      <c r="B29" t="s">
        <v>591</v>
      </c>
      <c r="C29" s="179">
        <v>176</v>
      </c>
    </row>
    <row r="30" spans="1:3" x14ac:dyDescent="0.35">
      <c r="A30" s="2">
        <v>2021</v>
      </c>
      <c r="B30" t="s">
        <v>592</v>
      </c>
      <c r="C30" s="179">
        <v>8</v>
      </c>
    </row>
    <row r="31" spans="1:3" x14ac:dyDescent="0.35">
      <c r="A31" s="2">
        <v>2022</v>
      </c>
      <c r="B31" t="s">
        <v>590</v>
      </c>
      <c r="C31" s="179">
        <v>1765</v>
      </c>
    </row>
    <row r="32" spans="1:3" x14ac:dyDescent="0.35">
      <c r="A32" s="2">
        <v>2022</v>
      </c>
      <c r="B32" t="s">
        <v>591</v>
      </c>
      <c r="C32" s="179">
        <v>169</v>
      </c>
    </row>
    <row r="33" spans="1:3" x14ac:dyDescent="0.35">
      <c r="A33" s="2">
        <v>2022</v>
      </c>
      <c r="B33" t="s">
        <v>592</v>
      </c>
      <c r="C33" s="179">
        <v>10</v>
      </c>
    </row>
    <row r="34" spans="1:3" x14ac:dyDescent="0.35">
      <c r="A34" s="2">
        <v>2023</v>
      </c>
      <c r="B34" t="s">
        <v>590</v>
      </c>
      <c r="C34" s="179">
        <v>1669</v>
      </c>
    </row>
    <row r="35" spans="1:3" x14ac:dyDescent="0.35">
      <c r="A35" s="2">
        <v>2023</v>
      </c>
      <c r="B35" t="s">
        <v>591</v>
      </c>
      <c r="C35" s="179">
        <v>140</v>
      </c>
    </row>
    <row r="36" spans="1:3" x14ac:dyDescent="0.35">
      <c r="A36" s="2">
        <v>2023</v>
      </c>
      <c r="B36" t="s">
        <v>592</v>
      </c>
      <c r="C36" s="179">
        <v>10</v>
      </c>
    </row>
    <row r="37" spans="1:3" x14ac:dyDescent="0.35">
      <c r="A37" s="2">
        <v>2024</v>
      </c>
      <c r="B37" t="s">
        <v>590</v>
      </c>
      <c r="C37" s="179">
        <v>1687</v>
      </c>
    </row>
    <row r="38" spans="1:3" x14ac:dyDescent="0.35">
      <c r="A38" s="2">
        <v>2024</v>
      </c>
      <c r="B38" t="s">
        <v>591</v>
      </c>
      <c r="C38" s="179">
        <v>139</v>
      </c>
    </row>
    <row r="39" spans="1:3" x14ac:dyDescent="0.35">
      <c r="A39" s="12">
        <v>2024</v>
      </c>
      <c r="B39" s="14" t="s">
        <v>592</v>
      </c>
      <c r="C39" s="180">
        <v>11</v>
      </c>
    </row>
    <row r="41" spans="1:3" x14ac:dyDescent="0.35">
      <c r="A41" t="s">
        <v>581</v>
      </c>
    </row>
    <row r="43" spans="1:3" x14ac:dyDescent="0.35">
      <c r="A43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C43"/>
  <sheetViews>
    <sheetView topLeftCell="A28" workbookViewId="0">
      <selection activeCell="A43" sqref="A43"/>
    </sheetView>
  </sheetViews>
  <sheetFormatPr defaultColWidth="10.90625" defaultRowHeight="14.5" x14ac:dyDescent="0.35"/>
  <cols>
    <col min="1" max="1" width="6.7265625" customWidth="1"/>
    <col min="2" max="2" width="41.7265625" customWidth="1"/>
    <col min="3" max="3" width="17.7265625" customWidth="1"/>
  </cols>
  <sheetData>
    <row r="1" spans="1:3" x14ac:dyDescent="0.35">
      <c r="A1" t="s">
        <v>603</v>
      </c>
    </row>
    <row r="3" spans="1:3" x14ac:dyDescent="0.35">
      <c r="A3" s="9" t="s">
        <v>4</v>
      </c>
      <c r="B3" s="8" t="s">
        <v>589</v>
      </c>
      <c r="C3" s="10" t="s">
        <v>599</v>
      </c>
    </row>
    <row r="4" spans="1:3" x14ac:dyDescent="0.35">
      <c r="A4" s="2">
        <v>2013</v>
      </c>
      <c r="B4" t="s">
        <v>590</v>
      </c>
      <c r="C4" s="181">
        <v>2170</v>
      </c>
    </row>
    <row r="5" spans="1:3" x14ac:dyDescent="0.35">
      <c r="A5" s="2">
        <v>2013</v>
      </c>
      <c r="B5" t="s">
        <v>591</v>
      </c>
      <c r="C5" s="181">
        <v>310</v>
      </c>
    </row>
    <row r="6" spans="1:3" x14ac:dyDescent="0.35">
      <c r="A6" s="2">
        <v>2013</v>
      </c>
      <c r="B6" t="s">
        <v>592</v>
      </c>
      <c r="C6" s="181">
        <v>15</v>
      </c>
    </row>
    <row r="7" spans="1:3" x14ac:dyDescent="0.35">
      <c r="A7" s="2">
        <v>2014</v>
      </c>
      <c r="B7" t="s">
        <v>590</v>
      </c>
      <c r="C7" s="181">
        <v>2032</v>
      </c>
    </row>
    <row r="8" spans="1:3" x14ac:dyDescent="0.35">
      <c r="A8" s="2">
        <v>2014</v>
      </c>
      <c r="B8" t="s">
        <v>591</v>
      </c>
      <c r="C8" s="181">
        <v>265</v>
      </c>
    </row>
    <row r="9" spans="1:3" x14ac:dyDescent="0.35">
      <c r="A9" s="2">
        <v>2014</v>
      </c>
      <c r="B9" t="s">
        <v>592</v>
      </c>
      <c r="C9" s="181">
        <v>7</v>
      </c>
    </row>
    <row r="10" spans="1:3" x14ac:dyDescent="0.35">
      <c r="A10" s="2">
        <v>2015</v>
      </c>
      <c r="B10" t="s">
        <v>590</v>
      </c>
      <c r="C10" s="181">
        <v>1687</v>
      </c>
    </row>
    <row r="11" spans="1:3" x14ac:dyDescent="0.35">
      <c r="A11" s="2">
        <v>2015</v>
      </c>
      <c r="B11" t="s">
        <v>591</v>
      </c>
      <c r="C11" s="181">
        <v>245</v>
      </c>
    </row>
    <row r="12" spans="1:3" x14ac:dyDescent="0.35">
      <c r="A12" s="2">
        <v>2015</v>
      </c>
      <c r="B12" t="s">
        <v>592</v>
      </c>
      <c r="C12" s="181">
        <v>11</v>
      </c>
    </row>
    <row r="13" spans="1:3" x14ac:dyDescent="0.35">
      <c r="A13" s="2">
        <v>2016</v>
      </c>
      <c r="B13" t="s">
        <v>590</v>
      </c>
      <c r="C13" s="181">
        <v>1363</v>
      </c>
    </row>
    <row r="14" spans="1:3" x14ac:dyDescent="0.35">
      <c r="A14" s="2">
        <v>2016</v>
      </c>
      <c r="B14" t="s">
        <v>591</v>
      </c>
      <c r="C14" s="181">
        <v>193</v>
      </c>
    </row>
    <row r="15" spans="1:3" x14ac:dyDescent="0.35">
      <c r="A15" s="2">
        <v>2016</v>
      </c>
      <c r="B15" t="s">
        <v>592</v>
      </c>
      <c r="C15" s="181">
        <v>12</v>
      </c>
    </row>
    <row r="16" spans="1:3" x14ac:dyDescent="0.35">
      <c r="A16" s="2">
        <v>2017</v>
      </c>
      <c r="B16" t="s">
        <v>590</v>
      </c>
      <c r="C16" s="181">
        <v>1461</v>
      </c>
    </row>
    <row r="17" spans="1:3" x14ac:dyDescent="0.35">
      <c r="A17" s="2">
        <v>2017</v>
      </c>
      <c r="B17" t="s">
        <v>591</v>
      </c>
      <c r="C17" s="181">
        <v>204</v>
      </c>
    </row>
    <row r="18" spans="1:3" x14ac:dyDescent="0.35">
      <c r="A18" s="2">
        <v>2017</v>
      </c>
      <c r="B18" t="s">
        <v>592</v>
      </c>
      <c r="C18" s="181">
        <v>19</v>
      </c>
    </row>
    <row r="19" spans="1:3" x14ac:dyDescent="0.35">
      <c r="A19" s="2">
        <v>2018</v>
      </c>
      <c r="B19" t="s">
        <v>590</v>
      </c>
      <c r="C19" s="181">
        <v>1256</v>
      </c>
    </row>
    <row r="20" spans="1:3" x14ac:dyDescent="0.35">
      <c r="A20" s="2">
        <v>2018</v>
      </c>
      <c r="B20" t="s">
        <v>591</v>
      </c>
      <c r="C20" s="181">
        <v>173</v>
      </c>
    </row>
    <row r="21" spans="1:3" x14ac:dyDescent="0.35">
      <c r="A21" s="2">
        <v>2018</v>
      </c>
      <c r="B21" t="s">
        <v>592</v>
      </c>
      <c r="C21" s="181">
        <v>12</v>
      </c>
    </row>
    <row r="22" spans="1:3" x14ac:dyDescent="0.35">
      <c r="A22" s="2">
        <v>2019</v>
      </c>
      <c r="B22" t="s">
        <v>590</v>
      </c>
      <c r="C22" s="181">
        <v>1114</v>
      </c>
    </row>
    <row r="23" spans="1:3" x14ac:dyDescent="0.35">
      <c r="A23" s="2">
        <v>2019</v>
      </c>
      <c r="B23" t="s">
        <v>591</v>
      </c>
      <c r="C23" s="181">
        <v>154</v>
      </c>
    </row>
    <row r="24" spans="1:3" x14ac:dyDescent="0.35">
      <c r="A24" s="2">
        <v>2019</v>
      </c>
      <c r="B24" t="s">
        <v>592</v>
      </c>
      <c r="C24" s="181">
        <v>16</v>
      </c>
    </row>
    <row r="25" spans="1:3" x14ac:dyDescent="0.35">
      <c r="A25" s="2">
        <v>2020</v>
      </c>
      <c r="B25" t="s">
        <v>590</v>
      </c>
      <c r="C25" s="181">
        <v>1238</v>
      </c>
    </row>
    <row r="26" spans="1:3" x14ac:dyDescent="0.35">
      <c r="A26" s="2">
        <v>2020</v>
      </c>
      <c r="B26" t="s">
        <v>591</v>
      </c>
      <c r="C26" s="181">
        <v>166</v>
      </c>
    </row>
    <row r="27" spans="1:3" x14ac:dyDescent="0.35">
      <c r="A27" s="2">
        <v>2020</v>
      </c>
      <c r="B27" t="s">
        <v>592</v>
      </c>
      <c r="C27" s="181">
        <v>13</v>
      </c>
    </row>
    <row r="28" spans="1:3" x14ac:dyDescent="0.35">
      <c r="A28" s="2">
        <v>2021</v>
      </c>
      <c r="B28" t="s">
        <v>590</v>
      </c>
      <c r="C28" s="181">
        <v>1133</v>
      </c>
    </row>
    <row r="29" spans="1:3" x14ac:dyDescent="0.35">
      <c r="A29" s="2">
        <v>2021</v>
      </c>
      <c r="B29" t="s">
        <v>591</v>
      </c>
      <c r="C29" s="181">
        <v>160</v>
      </c>
    </row>
    <row r="30" spans="1:3" x14ac:dyDescent="0.35">
      <c r="A30" s="2">
        <v>2021</v>
      </c>
      <c r="B30" t="s">
        <v>592</v>
      </c>
      <c r="C30" s="181">
        <v>9</v>
      </c>
    </row>
    <row r="31" spans="1:3" x14ac:dyDescent="0.35">
      <c r="A31" s="2">
        <v>2022</v>
      </c>
      <c r="B31" t="s">
        <v>590</v>
      </c>
      <c r="C31" s="181">
        <v>1014</v>
      </c>
    </row>
    <row r="32" spans="1:3" x14ac:dyDescent="0.35">
      <c r="A32" s="2">
        <v>2022</v>
      </c>
      <c r="B32" t="s">
        <v>591</v>
      </c>
      <c r="C32" s="181">
        <v>126</v>
      </c>
    </row>
    <row r="33" spans="1:3" x14ac:dyDescent="0.35">
      <c r="A33" s="2">
        <v>2022</v>
      </c>
      <c r="B33" t="s">
        <v>592</v>
      </c>
      <c r="C33" s="181">
        <v>9</v>
      </c>
    </row>
    <row r="34" spans="1:3" x14ac:dyDescent="0.35">
      <c r="A34" s="2">
        <v>2023</v>
      </c>
      <c r="B34" t="s">
        <v>590</v>
      </c>
      <c r="C34" s="181">
        <v>975</v>
      </c>
    </row>
    <row r="35" spans="1:3" x14ac:dyDescent="0.35">
      <c r="A35" s="2">
        <v>2023</v>
      </c>
      <c r="B35" t="s">
        <v>591</v>
      </c>
      <c r="C35" s="181">
        <v>112</v>
      </c>
    </row>
    <row r="36" spans="1:3" x14ac:dyDescent="0.35">
      <c r="A36" s="2">
        <v>2023</v>
      </c>
      <c r="B36" t="s">
        <v>592</v>
      </c>
      <c r="C36" s="181">
        <v>11</v>
      </c>
    </row>
    <row r="37" spans="1:3" x14ac:dyDescent="0.35">
      <c r="A37" s="2">
        <v>2024</v>
      </c>
      <c r="B37" t="s">
        <v>590</v>
      </c>
      <c r="C37" s="181">
        <v>974</v>
      </c>
    </row>
    <row r="38" spans="1:3" x14ac:dyDescent="0.35">
      <c r="A38" s="2">
        <v>2024</v>
      </c>
      <c r="B38" t="s">
        <v>591</v>
      </c>
      <c r="C38" s="181">
        <v>124</v>
      </c>
    </row>
    <row r="39" spans="1:3" x14ac:dyDescent="0.35">
      <c r="A39" s="12">
        <v>2024</v>
      </c>
      <c r="B39" s="14" t="s">
        <v>592</v>
      </c>
      <c r="C39" s="182">
        <v>9</v>
      </c>
    </row>
    <row r="41" spans="1:3" x14ac:dyDescent="0.35">
      <c r="A41" t="s">
        <v>581</v>
      </c>
    </row>
    <row r="43" spans="1:3" x14ac:dyDescent="0.35">
      <c r="A43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"/>
  <sheetViews>
    <sheetView workbookViewId="0">
      <selection activeCell="A19" sqref="A19"/>
    </sheetView>
  </sheetViews>
  <sheetFormatPr defaultColWidth="10.90625" defaultRowHeight="14.5" x14ac:dyDescent="0.35"/>
  <cols>
    <col min="1" max="1" width="6.7265625" customWidth="1"/>
    <col min="2" max="2" width="16.7265625" customWidth="1"/>
    <col min="3" max="9" width="7.7265625" customWidth="1"/>
    <col min="10" max="10" width="10.7265625" customWidth="1"/>
  </cols>
  <sheetData>
    <row r="1" spans="1:10" x14ac:dyDescent="0.35">
      <c r="A1" t="s">
        <v>62</v>
      </c>
    </row>
    <row r="3" spans="1:10" x14ac:dyDescent="0.35">
      <c r="A3" s="9" t="s">
        <v>4</v>
      </c>
      <c r="B3" s="8" t="s">
        <v>63</v>
      </c>
      <c r="C3" s="8" t="s">
        <v>64</v>
      </c>
      <c r="D3" s="8" t="s">
        <v>65</v>
      </c>
      <c r="E3" s="8" t="s">
        <v>66</v>
      </c>
      <c r="F3" s="8" t="s">
        <v>67</v>
      </c>
      <c r="G3" s="8" t="s">
        <v>68</v>
      </c>
      <c r="H3" s="8" t="s">
        <v>69</v>
      </c>
      <c r="I3" s="8" t="s">
        <v>70</v>
      </c>
      <c r="J3" s="10" t="s">
        <v>71</v>
      </c>
    </row>
    <row r="4" spans="1:10" x14ac:dyDescent="0.35">
      <c r="A4" s="2">
        <v>2013</v>
      </c>
      <c r="B4">
        <v>619.34</v>
      </c>
      <c r="C4" s="184">
        <v>1.2E-2</v>
      </c>
      <c r="D4" s="184">
        <v>0.127</v>
      </c>
      <c r="E4" s="184">
        <v>0.14799999999999999</v>
      </c>
      <c r="F4" s="184">
        <v>0.20300000000000001</v>
      </c>
      <c r="G4" s="184">
        <v>0.26200000000000001</v>
      </c>
      <c r="H4" s="184">
        <v>0.13400000000000001</v>
      </c>
      <c r="I4" s="184">
        <v>0.113</v>
      </c>
      <c r="J4" s="37">
        <v>0.73899999999999999</v>
      </c>
    </row>
    <row r="5" spans="1:10" x14ac:dyDescent="0.35">
      <c r="A5" s="2">
        <v>2014</v>
      </c>
      <c r="B5">
        <v>632.36</v>
      </c>
      <c r="C5" s="184">
        <v>1.4E-2</v>
      </c>
      <c r="D5" s="184">
        <v>0.127</v>
      </c>
      <c r="E5" s="184">
        <v>0.15</v>
      </c>
      <c r="F5" s="184">
        <v>0.19400000000000001</v>
      </c>
      <c r="G5" s="184">
        <v>0.26100000000000001</v>
      </c>
      <c r="H5" s="184">
        <v>0.13900000000000001</v>
      </c>
      <c r="I5" s="184">
        <v>0.115</v>
      </c>
      <c r="J5" s="37">
        <v>0.73899999999999999</v>
      </c>
    </row>
    <row r="6" spans="1:10" x14ac:dyDescent="0.35">
      <c r="A6" s="2">
        <v>2015</v>
      </c>
      <c r="B6">
        <v>631.27</v>
      </c>
      <c r="C6" s="184">
        <v>1.4E-2</v>
      </c>
      <c r="D6" s="184">
        <v>0.126</v>
      </c>
      <c r="E6" s="184">
        <v>0.151</v>
      </c>
      <c r="F6" s="184">
        <v>0.187</v>
      </c>
      <c r="G6" s="184">
        <v>0.26</v>
      </c>
      <c r="H6" s="184">
        <v>0.14599999999999999</v>
      </c>
      <c r="I6" s="184">
        <v>0.11600000000000001</v>
      </c>
      <c r="J6" s="37">
        <v>0.73799999999999999</v>
      </c>
    </row>
    <row r="7" spans="1:10" x14ac:dyDescent="0.35">
      <c r="A7" s="2">
        <v>2016</v>
      </c>
      <c r="B7">
        <v>634.66</v>
      </c>
      <c r="C7" s="184">
        <v>1.4999999999999999E-2</v>
      </c>
      <c r="D7" s="184">
        <v>0.124</v>
      </c>
      <c r="E7" s="184">
        <v>0.15</v>
      </c>
      <c r="F7" s="184">
        <v>0.182</v>
      </c>
      <c r="G7" s="184">
        <v>0.254</v>
      </c>
      <c r="H7" s="184">
        <v>0.154</v>
      </c>
      <c r="I7" s="184">
        <v>0.121</v>
      </c>
      <c r="J7" s="37">
        <v>0.73699999999999999</v>
      </c>
    </row>
    <row r="8" spans="1:10" x14ac:dyDescent="0.35">
      <c r="A8" s="2">
        <v>2017</v>
      </c>
      <c r="B8">
        <v>633.53</v>
      </c>
      <c r="C8" s="184">
        <v>1.6E-2</v>
      </c>
      <c r="D8" s="184">
        <v>0.123</v>
      </c>
      <c r="E8" s="184">
        <v>0.14799999999999999</v>
      </c>
      <c r="F8" s="184">
        <v>0.17899999999999999</v>
      </c>
      <c r="G8" s="184">
        <v>0.247</v>
      </c>
      <c r="H8" s="184">
        <v>0.16400000000000001</v>
      </c>
      <c r="I8" s="184">
        <v>0.123</v>
      </c>
      <c r="J8" s="37">
        <v>0.73599999999999999</v>
      </c>
    </row>
    <row r="9" spans="1:10" x14ac:dyDescent="0.35">
      <c r="A9" s="2">
        <v>2018</v>
      </c>
      <c r="B9">
        <v>631.83000000000004</v>
      </c>
      <c r="C9" s="184">
        <v>0.02</v>
      </c>
      <c r="D9" s="184">
        <v>0.124</v>
      </c>
      <c r="E9" s="184">
        <v>0.14599999999999999</v>
      </c>
      <c r="F9" s="184">
        <v>0.17699999999999999</v>
      </c>
      <c r="G9" s="184">
        <v>0.23499999999999999</v>
      </c>
      <c r="H9" s="184">
        <v>0.17299999999999999</v>
      </c>
      <c r="I9" s="184">
        <v>0.125</v>
      </c>
      <c r="J9" s="37">
        <v>0.73299999999999998</v>
      </c>
    </row>
    <row r="10" spans="1:10" x14ac:dyDescent="0.35">
      <c r="A10" s="2">
        <v>2019</v>
      </c>
      <c r="B10">
        <v>659.02</v>
      </c>
      <c r="C10" s="184">
        <v>2.1999999999999999E-2</v>
      </c>
      <c r="D10" s="184">
        <v>0.129</v>
      </c>
      <c r="E10" s="184">
        <v>0.14599999999999999</v>
      </c>
      <c r="F10" s="184">
        <v>0.17499999999999999</v>
      </c>
      <c r="G10" s="184">
        <v>0.223</v>
      </c>
      <c r="H10" s="184">
        <v>0.17899999999999999</v>
      </c>
      <c r="I10" s="184">
        <v>0.126</v>
      </c>
      <c r="J10" s="37">
        <v>0.73199999999999998</v>
      </c>
    </row>
    <row r="11" spans="1:10" x14ac:dyDescent="0.35">
      <c r="A11" s="2">
        <v>2020</v>
      </c>
      <c r="B11">
        <v>647.26</v>
      </c>
      <c r="C11" s="184">
        <v>2.1999999999999999E-2</v>
      </c>
      <c r="D11" s="184">
        <v>0.125</v>
      </c>
      <c r="E11" s="184">
        <v>0.14199999999999999</v>
      </c>
      <c r="F11" s="184">
        <v>0.17699999999999999</v>
      </c>
      <c r="G11" s="184">
        <v>0.217</v>
      </c>
      <c r="H11" s="184">
        <v>0.189</v>
      </c>
      <c r="I11" s="184">
        <v>0.129</v>
      </c>
      <c r="J11" s="37">
        <v>0.73199999999999998</v>
      </c>
    </row>
    <row r="12" spans="1:10" x14ac:dyDescent="0.35">
      <c r="A12" s="2">
        <v>2021</v>
      </c>
      <c r="B12">
        <v>682.01</v>
      </c>
      <c r="C12" s="184">
        <v>3.3000000000000002E-2</v>
      </c>
      <c r="D12" s="184">
        <v>0.13700000000000001</v>
      </c>
      <c r="E12" s="184">
        <v>0.14000000000000001</v>
      </c>
      <c r="F12" s="184">
        <v>0.17399999999999999</v>
      </c>
      <c r="G12" s="184">
        <v>0.20100000000000001</v>
      </c>
      <c r="H12" s="184">
        <v>0.188</v>
      </c>
      <c r="I12" s="184">
        <v>0.128</v>
      </c>
      <c r="J12" s="37">
        <v>0.73299999999999998</v>
      </c>
    </row>
    <row r="13" spans="1:10" x14ac:dyDescent="0.35">
      <c r="A13" s="2">
        <v>2022</v>
      </c>
      <c r="B13">
        <v>730.3</v>
      </c>
      <c r="C13" s="184">
        <v>4.1000000000000002E-2</v>
      </c>
      <c r="D13" s="184">
        <v>0.14799999999999999</v>
      </c>
      <c r="E13" s="184">
        <v>0.14099999999999999</v>
      </c>
      <c r="F13" s="184">
        <v>0.17299999999999999</v>
      </c>
      <c r="G13" s="184">
        <v>0.187</v>
      </c>
      <c r="H13" s="184">
        <v>0.183</v>
      </c>
      <c r="I13" s="184">
        <v>0.126</v>
      </c>
      <c r="J13" s="37">
        <v>0.73199999999999998</v>
      </c>
    </row>
    <row r="14" spans="1:10" x14ac:dyDescent="0.35">
      <c r="A14" s="2">
        <v>2023</v>
      </c>
      <c r="B14">
        <v>809.36</v>
      </c>
      <c r="C14" s="184">
        <v>0.04</v>
      </c>
      <c r="D14" s="184">
        <v>0.152</v>
      </c>
      <c r="E14" s="184">
        <v>0.14000000000000001</v>
      </c>
      <c r="F14" s="184">
        <v>0.17299999999999999</v>
      </c>
      <c r="G14" s="184">
        <v>0.17699999999999999</v>
      </c>
      <c r="H14" s="184">
        <v>0.185</v>
      </c>
      <c r="I14" s="184">
        <v>0.13300000000000001</v>
      </c>
      <c r="J14" s="37">
        <v>0.73</v>
      </c>
    </row>
    <row r="15" spans="1:10" x14ac:dyDescent="0.35">
      <c r="A15" s="12">
        <v>2024</v>
      </c>
      <c r="B15" s="14">
        <v>878.3</v>
      </c>
      <c r="C15" s="185">
        <v>3.6999999999999998E-2</v>
      </c>
      <c r="D15" s="185">
        <v>0.15</v>
      </c>
      <c r="E15" s="185">
        <v>0.14000000000000001</v>
      </c>
      <c r="F15" s="185">
        <v>0.17399999999999999</v>
      </c>
      <c r="G15" s="185">
        <v>0.17199999999999999</v>
      </c>
      <c r="H15" s="185">
        <v>0.186</v>
      </c>
      <c r="I15" s="185">
        <v>0.14199999999999999</v>
      </c>
      <c r="J15" s="38">
        <v>0.72499999999999998</v>
      </c>
    </row>
    <row r="17" spans="1:1" x14ac:dyDescent="0.35">
      <c r="A17" t="s">
        <v>73</v>
      </c>
    </row>
    <row r="19" spans="1:1" x14ac:dyDescent="0.35">
      <c r="A19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1"/>
  <sheetViews>
    <sheetView workbookViewId="0">
      <selection activeCell="D14" sqref="D14"/>
    </sheetView>
  </sheetViews>
  <sheetFormatPr defaultColWidth="10.90625" defaultRowHeight="14.5" x14ac:dyDescent="0.35"/>
  <cols>
    <col min="1" max="1" width="15.7265625" customWidth="1"/>
    <col min="2" max="2" width="11.7265625" customWidth="1"/>
    <col min="3" max="3" width="18.7265625" customWidth="1"/>
  </cols>
  <sheetData>
    <row r="1" spans="1:3" x14ac:dyDescent="0.35">
      <c r="A1" t="s">
        <v>74</v>
      </c>
    </row>
    <row r="3" spans="1:3" x14ac:dyDescent="0.35">
      <c r="A3" s="9" t="s">
        <v>75</v>
      </c>
      <c r="B3" s="8" t="s">
        <v>46</v>
      </c>
      <c r="C3" s="10" t="s">
        <v>76</v>
      </c>
    </row>
    <row r="4" spans="1:3" x14ac:dyDescent="0.35">
      <c r="A4" s="2" t="s">
        <v>64</v>
      </c>
      <c r="B4" t="s">
        <v>51</v>
      </c>
      <c r="C4" s="39">
        <v>8886</v>
      </c>
    </row>
    <row r="5" spans="1:3" x14ac:dyDescent="0.35">
      <c r="A5" s="2" t="s">
        <v>64</v>
      </c>
      <c r="B5" t="s">
        <v>50</v>
      </c>
      <c r="C5" s="39">
        <v>23961</v>
      </c>
    </row>
    <row r="6" spans="1:3" x14ac:dyDescent="0.35">
      <c r="A6" s="2" t="s">
        <v>65</v>
      </c>
      <c r="B6" t="s">
        <v>51</v>
      </c>
      <c r="C6" s="39">
        <v>43452</v>
      </c>
    </row>
    <row r="7" spans="1:3" x14ac:dyDescent="0.35">
      <c r="A7" s="2" t="s">
        <v>65</v>
      </c>
      <c r="B7" t="s">
        <v>50</v>
      </c>
      <c r="C7" s="39">
        <v>88105</v>
      </c>
    </row>
    <row r="8" spans="1:3" x14ac:dyDescent="0.35">
      <c r="A8" s="2" t="s">
        <v>66</v>
      </c>
      <c r="B8" t="s">
        <v>51</v>
      </c>
      <c r="C8" s="39">
        <v>38229</v>
      </c>
    </row>
    <row r="9" spans="1:3" x14ac:dyDescent="0.35">
      <c r="A9" s="2" t="s">
        <v>66</v>
      </c>
      <c r="B9" t="s">
        <v>50</v>
      </c>
      <c r="C9" s="39">
        <v>84334</v>
      </c>
    </row>
    <row r="10" spans="1:3" x14ac:dyDescent="0.35">
      <c r="A10" s="2" t="s">
        <v>67</v>
      </c>
      <c r="B10" t="s">
        <v>51</v>
      </c>
      <c r="C10" s="39">
        <v>42898</v>
      </c>
    </row>
    <row r="11" spans="1:3" x14ac:dyDescent="0.35">
      <c r="A11" s="2" t="s">
        <v>67</v>
      </c>
      <c r="B11" t="s">
        <v>50</v>
      </c>
      <c r="C11" s="39">
        <v>109774</v>
      </c>
    </row>
    <row r="12" spans="1:3" x14ac:dyDescent="0.35">
      <c r="A12" s="2" t="s">
        <v>68</v>
      </c>
      <c r="B12" t="s">
        <v>51</v>
      </c>
      <c r="C12" s="39">
        <v>42756</v>
      </c>
    </row>
    <row r="13" spans="1:3" x14ac:dyDescent="0.35">
      <c r="A13" s="2" t="s">
        <v>68</v>
      </c>
      <c r="B13" t="s">
        <v>50</v>
      </c>
      <c r="C13" s="39">
        <v>107983</v>
      </c>
    </row>
    <row r="14" spans="1:3" x14ac:dyDescent="0.35">
      <c r="A14" s="2" t="s">
        <v>69</v>
      </c>
      <c r="B14" t="s">
        <v>51</v>
      </c>
      <c r="C14" s="39">
        <v>40507</v>
      </c>
    </row>
    <row r="15" spans="1:3" x14ac:dyDescent="0.35">
      <c r="A15" s="2" t="s">
        <v>69</v>
      </c>
      <c r="B15" t="s">
        <v>50</v>
      </c>
      <c r="C15" s="39">
        <v>122608</v>
      </c>
    </row>
    <row r="16" spans="1:3" x14ac:dyDescent="0.35">
      <c r="A16" s="2" t="s">
        <v>70</v>
      </c>
      <c r="B16" t="s">
        <v>51</v>
      </c>
      <c r="C16" s="39">
        <v>25205</v>
      </c>
    </row>
    <row r="17" spans="1:3" x14ac:dyDescent="0.35">
      <c r="A17" s="12" t="s">
        <v>70</v>
      </c>
      <c r="B17" s="14" t="s">
        <v>50</v>
      </c>
      <c r="C17" s="40">
        <v>99601</v>
      </c>
    </row>
    <row r="18" spans="1:3" x14ac:dyDescent="0.35">
      <c r="C18" s="186"/>
    </row>
    <row r="19" spans="1:3" x14ac:dyDescent="0.35">
      <c r="A19" t="s">
        <v>73</v>
      </c>
    </row>
    <row r="21" spans="1:3" x14ac:dyDescent="0.35">
      <c r="A21" s="1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71</vt:i4>
      </vt:variant>
    </vt:vector>
  </HeadingPairs>
  <TitlesOfParts>
    <vt:vector size="71" baseType="lpstr">
      <vt:lpstr>Spis treści</vt:lpstr>
      <vt:lpstr>Wykres 1.1a</vt:lpstr>
      <vt:lpstr>Wykres 1.1b</vt:lpstr>
      <vt:lpstr>Wykres 1.2</vt:lpstr>
      <vt:lpstr>Wykres 1.3a</vt:lpstr>
      <vt:lpstr>Wykres 1.3b</vt:lpstr>
      <vt:lpstr>Wykres 1.4</vt:lpstr>
      <vt:lpstr>Tabela 2.1</vt:lpstr>
      <vt:lpstr>Wykres 2.1</vt:lpstr>
      <vt:lpstr>Wykres 2.2</vt:lpstr>
      <vt:lpstr>Tabela 2.2</vt:lpstr>
      <vt:lpstr>Wykres 2.3</vt:lpstr>
      <vt:lpstr>Wykres 2.4</vt:lpstr>
      <vt:lpstr>Tabela 2.3</vt:lpstr>
      <vt:lpstr>Tabela 2.4</vt:lpstr>
      <vt:lpstr>Tabela 2.5</vt:lpstr>
      <vt:lpstr>Wykres 2.5</vt:lpstr>
      <vt:lpstr>Tabela 2.6</vt:lpstr>
      <vt:lpstr>Wykres 2.6</vt:lpstr>
      <vt:lpstr>Tabela 2.7</vt:lpstr>
      <vt:lpstr>Tabela 2.8</vt:lpstr>
      <vt:lpstr>Tabela 2.9</vt:lpstr>
      <vt:lpstr>Wykres 2.7</vt:lpstr>
      <vt:lpstr>Wykres 2.8</vt:lpstr>
      <vt:lpstr>Tabela 2.10</vt:lpstr>
      <vt:lpstr>Wykres 2.9</vt:lpstr>
      <vt:lpstr>Wykres 2.10</vt:lpstr>
      <vt:lpstr>Tabela 2.11</vt:lpstr>
      <vt:lpstr>Tabela 2.12</vt:lpstr>
      <vt:lpstr>Wykres 2.11</vt:lpstr>
      <vt:lpstr>Wykres 2.12</vt:lpstr>
      <vt:lpstr>Tabela 2.13</vt:lpstr>
      <vt:lpstr>Wykres 2.13</vt:lpstr>
      <vt:lpstr>Wykres 2.14</vt:lpstr>
      <vt:lpstr>Wykres 2.15</vt:lpstr>
      <vt:lpstr>Wykres 2.16</vt:lpstr>
      <vt:lpstr>Wykres 2.17</vt:lpstr>
      <vt:lpstr>Tabela 2.14</vt:lpstr>
      <vt:lpstr>Wykres 2.18</vt:lpstr>
      <vt:lpstr>Tabela 2.15</vt:lpstr>
      <vt:lpstr>Wykres 2.19</vt:lpstr>
      <vt:lpstr>Wykres 2.20</vt:lpstr>
      <vt:lpstr>Tabela 2.16</vt:lpstr>
      <vt:lpstr>Tabela 2.17</vt:lpstr>
      <vt:lpstr>Wykres 2.21</vt:lpstr>
      <vt:lpstr>Tabela 2.18</vt:lpstr>
      <vt:lpstr>Tabela 2.19</vt:lpstr>
      <vt:lpstr>Tabela 2.20</vt:lpstr>
      <vt:lpstr>Wykres 2.22</vt:lpstr>
      <vt:lpstr>Tabela 2.21</vt:lpstr>
      <vt:lpstr>Wykres 2.23a</vt:lpstr>
      <vt:lpstr>Wykres 2.23b</vt:lpstr>
      <vt:lpstr>Wykres 2.24a</vt:lpstr>
      <vt:lpstr>Wykres 2.24b</vt:lpstr>
      <vt:lpstr>Wykres 2.25</vt:lpstr>
      <vt:lpstr>Wykres 2.26</vt:lpstr>
      <vt:lpstr>Tabela 2.22</vt:lpstr>
      <vt:lpstr>Wykres 2.27</vt:lpstr>
      <vt:lpstr>Tabela 2.23</vt:lpstr>
      <vt:lpstr>Wykres 2.28</vt:lpstr>
      <vt:lpstr>Wykres 2.29</vt:lpstr>
      <vt:lpstr>Tabela 2.24</vt:lpstr>
      <vt:lpstr>Wykres 3.1</vt:lpstr>
      <vt:lpstr>Wykres 3.2</vt:lpstr>
      <vt:lpstr>Wykres 3.3</vt:lpstr>
      <vt:lpstr>Wykres 3.4</vt:lpstr>
      <vt:lpstr>Wykres 3.5</vt:lpstr>
      <vt:lpstr>Tabela 3.1</vt:lpstr>
      <vt:lpstr>Wykres 3.6</vt:lpstr>
      <vt:lpstr>Wykres 3.7</vt:lpstr>
      <vt:lpstr>Wykres 3.8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2025-12-08T11:38:05Z</dcterms:created>
  <dcterms:modified xsi:type="dcterms:W3CDTF">2025-12-12T15:03:05Z</dcterms:modified>
</cp:coreProperties>
</file>